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9135" windowHeight="4965" activeTab="0"/>
  </bookViews>
  <sheets>
    <sheet name="Außenseite" sheetId="1" r:id="rId1"/>
    <sheet name="Prüfungsliste" sheetId="2" r:id="rId2"/>
    <sheet name="MV" sheetId="3" state="hidden" r:id="rId3"/>
    <sheet name="ZE" sheetId="4" state="hidden" r:id="rId4"/>
  </sheets>
  <definedNames>
    <definedName name="angestrebterGrad">'MV'!$C$3:$C$19</definedName>
    <definedName name="Ausrichter">'Außenseite'!$S$16</definedName>
    <definedName name="bisherigerGrad">'MV'!$A$3:$A$19</definedName>
    <definedName name="bNb">'MV'!$AD$21:$AD$22</definedName>
    <definedName name="Danprüfung">'MV'!$AF$22</definedName>
    <definedName name="Kinderprüfungsgrenze">'MV'!$E$21</definedName>
    <definedName name="Kyuprüfung">'MV'!$AF$21</definedName>
    <definedName name="mindestalterErreicht">'ZE'!$C$4:$C$23</definedName>
    <definedName name="nst">'MV'!$C$3:$AE$19</definedName>
    <definedName name="nstGrad">'MV'!$A$3:$C$19</definedName>
    <definedName name="PTag">'Außenseite'!$P$14</definedName>
    <definedName name="vorbereitungszeitErreicht">'ZE'!$E$4:$E$23</definedName>
    <definedName name="vorereitungszeitErreicht">'ZE'!$E$4:$E$23</definedName>
  </definedNames>
  <calcPr fullCalcOnLoad="1"/>
</workbook>
</file>

<file path=xl/sharedStrings.xml><?xml version="1.0" encoding="utf-8"?>
<sst xmlns="http://schemas.openxmlformats.org/spreadsheetml/2006/main" count="599" uniqueCount="158">
  <si>
    <t>Falltechniken</t>
  </si>
  <si>
    <t>Weiterführungstechniken</t>
  </si>
  <si>
    <t>LE-/Lizenz-Nachweis</t>
  </si>
  <si>
    <t>Lehrgangs-Nachweis</t>
  </si>
  <si>
    <t>Anzahl der Prüfungsfächer</t>
  </si>
  <si>
    <t xml:space="preserve"> </t>
  </si>
  <si>
    <t>Anzahl der Prüfer</t>
  </si>
  <si>
    <t>Neuer Grad</t>
  </si>
  <si>
    <t>Lfd. Nr.</t>
  </si>
  <si>
    <t>Name, Vorname</t>
  </si>
  <si>
    <t>Verein</t>
  </si>
  <si>
    <t>geb. am</t>
  </si>
  <si>
    <t>Grad</t>
  </si>
  <si>
    <t>Bewertung:</t>
  </si>
  <si>
    <t>Unterschriften</t>
  </si>
  <si>
    <t>Prüfer 1</t>
  </si>
  <si>
    <t>Prüfer 3</t>
  </si>
  <si>
    <t>Datum</t>
  </si>
  <si>
    <t>Angriffs-/Partnerverhalten</t>
  </si>
  <si>
    <t>Letzte Prüfung bzw. Ju-Jutsu seit</t>
  </si>
  <si>
    <t>Stockabwehr/-anwendung</t>
  </si>
  <si>
    <t>Prüfungsliste für Kyu- und Dan-Prüfungen</t>
  </si>
  <si>
    <t xml:space="preserve">Bewegungsformen </t>
  </si>
  <si>
    <t xml:space="preserve">Bodentechniken </t>
  </si>
  <si>
    <t xml:space="preserve">Abwehrtechniken </t>
  </si>
  <si>
    <t xml:space="preserve">Atemitechniken </t>
  </si>
  <si>
    <t xml:space="preserve">Hebeltechniken </t>
  </si>
  <si>
    <t xml:space="preserve">Wurftechniken </t>
  </si>
  <si>
    <t xml:space="preserve">Gegentechniken </t>
  </si>
  <si>
    <t>Freie Selbstverteidigung</t>
  </si>
  <si>
    <t>Kombinationen/Vielfältigkeit</t>
  </si>
  <si>
    <t>Erste Hilfe</t>
  </si>
  <si>
    <t>Notwehr/Nothilfe</t>
  </si>
  <si>
    <t>Mindestpunktzahl alle Prüfer</t>
  </si>
  <si>
    <t>5 = sehr gut</t>
  </si>
  <si>
    <t>4 = gut</t>
  </si>
  <si>
    <t>3 = ausreichend</t>
  </si>
  <si>
    <t>2 = mangelhaft</t>
  </si>
  <si>
    <t>1 = ungenügend (nicht bestanden)</t>
  </si>
  <si>
    <t>Würge-/Nervendr'techniken</t>
  </si>
  <si>
    <t/>
  </si>
  <si>
    <t>1. Dan</t>
  </si>
  <si>
    <t>2. Dan</t>
  </si>
  <si>
    <t>3. Dan</t>
  </si>
  <si>
    <t>4. Dan</t>
  </si>
  <si>
    <t>6.I Kyu</t>
  </si>
  <si>
    <t>6.II Kyu</t>
  </si>
  <si>
    <t>5. Kyu</t>
  </si>
  <si>
    <t>5.I Kyu</t>
  </si>
  <si>
    <t>5.II Kyu</t>
  </si>
  <si>
    <t>4. Kyu</t>
  </si>
  <si>
    <t>4.I Kyu</t>
  </si>
  <si>
    <t>3. Kyu</t>
  </si>
  <si>
    <t>3.I Kyu</t>
  </si>
  <si>
    <t>2. Kyu</t>
  </si>
  <si>
    <t>2.I Kyu</t>
  </si>
  <si>
    <t>1. Kyu</t>
  </si>
  <si>
    <t>5. Dan</t>
  </si>
  <si>
    <t>6. Kyu</t>
  </si>
  <si>
    <t>2.I. Kyu</t>
  </si>
  <si>
    <t>Prüfungsbericht</t>
  </si>
  <si>
    <t>Die Prüfung haben bestanden:</t>
  </si>
  <si>
    <t>weiß mit Aufnäher</t>
  </si>
  <si>
    <t>weiß-gelb</t>
  </si>
  <si>
    <t>gelb</t>
  </si>
  <si>
    <t>gelb mit Aufnäher</t>
  </si>
  <si>
    <t>gelb-orange</t>
  </si>
  <si>
    <t>orange</t>
  </si>
  <si>
    <t>orange-grün</t>
  </si>
  <si>
    <t>grün</t>
  </si>
  <si>
    <t>grün-blau</t>
  </si>
  <si>
    <t>blau</t>
  </si>
  <si>
    <t>blau-braun</t>
  </si>
  <si>
    <t>braun</t>
  </si>
  <si>
    <t>Prüflinge haben nicht bestanden</t>
  </si>
  <si>
    <t>Welche Mängel wurden festgestellt:</t>
  </si>
  <si>
    <t>Vorschläge/Bemerkungen der Prüfer:</t>
  </si>
  <si>
    <t>Unterschrift des/der Prüfer/s</t>
  </si>
  <si>
    <t>Deutscher Ju-Jutsu Verband e.V.</t>
  </si>
  <si>
    <t>Prüfungsliste</t>
  </si>
  <si>
    <t>für Ju-Jutsu Kyu- bzw. Dan-Prüfungen</t>
  </si>
  <si>
    <t>Datum:</t>
  </si>
  <si>
    <t>Beginn:</t>
  </si>
  <si>
    <t>Uhr</t>
  </si>
  <si>
    <t>Ende:</t>
  </si>
  <si>
    <t>Ausrichter:</t>
  </si>
  <si>
    <t>Ort der Prüfung:</t>
  </si>
  <si>
    <t>. Dan</t>
  </si>
  <si>
    <t>Anzahl der Prüfer:</t>
  </si>
  <si>
    <t>Namen der Prüfer:</t>
  </si>
  <si>
    <t>Vermerke usw. des Landesverbandes:</t>
  </si>
  <si>
    <t>Prüfung Nr.</t>
  </si>
  <si>
    <t>Anmeldung am:</t>
  </si>
  <si>
    <t>durch:</t>
  </si>
  <si>
    <t>Mit der Zusendung der Prüfungslisten, der eingetragenen Prüfungsnummer und der Prüfungsunterlagen gilt die angemeldete Prüfung als genehmigt.</t>
  </si>
  <si>
    <t>Zugesandte Prüfungsunterlagen:</t>
  </si>
  <si>
    <t>z</t>
  </si>
  <si>
    <t>Mindestalter</t>
  </si>
  <si>
    <t>Vorbereitungszeit</t>
  </si>
  <si>
    <t>angestrebter Grad</t>
  </si>
  <si>
    <t>angestrebter Kindergrad</t>
  </si>
  <si>
    <t>Letzte Prüfung bzw. Ju-Jutsu seit Datum</t>
  </si>
  <si>
    <t>l</t>
  </si>
  <si>
    <t>2 Prüfer: Punkte 2. Liste</t>
  </si>
  <si>
    <t>3 Prüfer: Bestanden 2. Liste</t>
  </si>
  <si>
    <t>3 Prüfer: Bestanden 3.  Liste</t>
  </si>
  <si>
    <t>Punkte alle Prüfer</t>
  </si>
  <si>
    <t>Bestanden (B/NB)</t>
  </si>
  <si>
    <t>Punkte diese Liste</t>
  </si>
  <si>
    <t>Kinderprüfungmöglich</t>
  </si>
  <si>
    <t>Kinderprüfungshöchstalter</t>
  </si>
  <si>
    <t>Mindestalter erreicht</t>
  </si>
  <si>
    <t>Toleranz in Tagen</t>
  </si>
  <si>
    <t>Kinderprüfungsgrenze</t>
  </si>
  <si>
    <t>Angestr. Grad</t>
  </si>
  <si>
    <t>Mindestpunktzahl</t>
  </si>
  <si>
    <t>Alle Punkte vergeben?</t>
  </si>
  <si>
    <t>Eintragungen listenübergreifend vollständig?</t>
  </si>
  <si>
    <t>B</t>
  </si>
  <si>
    <t>NB</t>
  </si>
  <si>
    <t>Ergebnis erster Prüfer</t>
  </si>
  <si>
    <t>Ergebnis alle Prüfer</t>
  </si>
  <si>
    <t>Vorbereitungszeit erreicht</t>
  </si>
  <si>
    <t>Toleranz in Prozent</t>
  </si>
  <si>
    <t>Vorbereitungszeit - Toleranz</t>
  </si>
  <si>
    <t>Bestanden/nicht Bestanden</t>
  </si>
  <si>
    <t xml:space="preserve"> Kyu-Prüfung</t>
  </si>
  <si>
    <t xml:space="preserve"> Dan-Prüfung</t>
  </si>
  <si>
    <t xml:space="preserve">   Kyu-/Dan-Marken + Urkunden</t>
  </si>
  <si>
    <t xml:space="preserve">   Kindermarken + Urkunden</t>
  </si>
  <si>
    <t xml:space="preserve">   Prüfungsliste/n</t>
  </si>
  <si>
    <t>Anzahl bestanden laut Liste</t>
  </si>
  <si>
    <t>Anzahl Angestrebt laut Liste</t>
  </si>
  <si>
    <t>Kyuprüfung</t>
  </si>
  <si>
    <t>Danprüfung</t>
  </si>
  <si>
    <t>Für die Durchführung der Prüfung gilt die Prüfungsordnung des DJJV in der jeweils aktuellen Fassung.</t>
  </si>
  <si>
    <t>Kann nicht mehr bestehen</t>
  </si>
  <si>
    <t>Kann nicht mehr bestehen wegen 1 Punkt</t>
  </si>
  <si>
    <t>Kann nicht mehr bestehen wegen Kata</t>
  </si>
  <si>
    <t>Version</t>
  </si>
  <si>
    <t>2.3</t>
  </si>
  <si>
    <t>Änderungen</t>
  </si>
  <si>
    <t>Versionsnummerierung begonnen, Spalte "Mindestpunktzahl" auf Prüfungsliste ergänzt, Färbung schwächer gemacht zur Einsparung von Tinte beim Ausdruck</t>
  </si>
  <si>
    <t>Ausblenden von 0 auf Auswerteblatt (Rückseite)</t>
  </si>
  <si>
    <t>Messerabwehr</t>
  </si>
  <si>
    <t>Anwendungsformen</t>
  </si>
  <si>
    <t>3.0</t>
  </si>
  <si>
    <t>Anpassungen für PProg24, Bugfix bei 2 Punkte in Kata korrekte Auswertung bei trotzdem vollem Ausfüllen der Prüfungsliste</t>
  </si>
  <si>
    <t>2.4</t>
  </si>
  <si>
    <t>Prüfer 2</t>
  </si>
  <si>
    <t>© 2023 Jens Dykow</t>
  </si>
  <si>
    <t>3.1</t>
  </si>
  <si>
    <t>Korrektur Unterschriftenleiste Prüfer</t>
  </si>
  <si>
    <t>Autor/Rechte: © 2016-2023 Jens Dykow</t>
  </si>
  <si>
    <t>3.2</t>
  </si>
  <si>
    <t>Einbau WF/GT bei Zwischenprüfungen in Summenbewertung; Bugfix Bepunktung 2 Prüfer</t>
  </si>
  <si>
    <t>Rückbau WF/GT bei Zwischenprüfungen.</t>
  </si>
  <si>
    <t>3.3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</si>
</sst>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\.m\.yy"/>
    <numFmt numFmtId="176" formatCode="\9"/>
    <numFmt numFmtId="177" formatCode="#"/>
    <numFmt numFmtId="178" formatCode="d/m/yy"/>
    <numFmt numFmtId="179" formatCode="0.0"/>
    <numFmt numFmtId="180" formatCode="[$-407]dddd\,\ d\.\ mmmm\ yyyy"/>
    <numFmt numFmtId="181" formatCode="[$€-2]\ #,##0.00_);[Red]\([$€-2]\ #,##0.00\)"/>
    <numFmt numFmtId="182" formatCode="_-* #,##0.0\ _D_M_-;\-* #,##0.0\ _D_M_-;_-* &quot;-&quot;??\ _D_M_-;_-@_-"/>
    <numFmt numFmtId="183" formatCode="_-* #,##0\ _D_M_-;\-* #,##0\ _D_M_-;_-* &quot;-&quot;??\ _D_M_-;_-@_-"/>
    <numFmt numFmtId="184" formatCode="h:mm"/>
  </numFmts>
  <fonts count="5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u val="single"/>
      <sz val="16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u val="single"/>
      <sz val="9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sz val="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textRotation="90"/>
    </xf>
    <xf numFmtId="1" fontId="1" fillId="0" borderId="0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shrinkToFit="1"/>
    </xf>
    <xf numFmtId="175" fontId="1" fillId="0" borderId="0" xfId="0" applyNumberFormat="1" applyFont="1" applyFill="1" applyBorder="1" applyAlignment="1">
      <alignment shrinkToFit="1"/>
    </xf>
    <xf numFmtId="1" fontId="1" fillId="0" borderId="0" xfId="0" applyNumberFormat="1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 shrinkToFit="1"/>
    </xf>
    <xf numFmtId="14" fontId="0" fillId="0" borderId="0" xfId="47" applyNumberFormat="1" applyFont="1" applyAlignment="1">
      <alignment/>
    </xf>
    <xf numFmtId="0" fontId="0" fillId="0" borderId="0" xfId="47" applyNumberFormat="1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10" fillId="33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33" borderId="0" xfId="0" applyFont="1" applyFill="1" applyAlignment="1" applyProtection="1">
      <alignment/>
      <protection locked="0"/>
    </xf>
    <xf numFmtId="0" fontId="6" fillId="0" borderId="0" xfId="0" applyFont="1" applyAlignment="1">
      <alignment wrapText="1"/>
    </xf>
    <xf numFmtId="0" fontId="11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2" xfId="0" applyNumberFormat="1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18" fillId="34" borderId="26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18" fillId="34" borderId="26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8" fillId="34" borderId="28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16" fontId="0" fillId="0" borderId="0" xfId="0" applyNumberFormat="1" applyAlignment="1" quotePrefix="1">
      <alignment/>
    </xf>
    <xf numFmtId="49" fontId="14" fillId="30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0" borderId="11" xfId="0" applyNumberFormat="1" applyFont="1" applyFill="1" applyBorder="1" applyAlignment="1" applyProtection="1">
      <alignment horizontal="center" vertical="center" shrinkToFit="1"/>
      <protection locked="0"/>
    </xf>
    <xf numFmtId="175" fontId="12" fillId="30" borderId="29" xfId="0" applyNumberFormat="1" applyFont="1" applyFill="1" applyBorder="1" applyAlignment="1" applyProtection="1">
      <alignment horizontal="center" vertical="center" shrinkToFit="1"/>
      <protection locked="0"/>
    </xf>
    <xf numFmtId="175" fontId="12" fillId="30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30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30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0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32" xfId="0" applyNumberFormat="1" applyFont="1" applyFill="1" applyBorder="1" applyAlignment="1" applyProtection="1">
      <alignment horizontal="center" vertical="center" shrinkToFit="1"/>
      <protection locked="0"/>
    </xf>
    <xf numFmtId="177" fontId="6" fillId="3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0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0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30" borderId="11" xfId="0" applyNumberFormat="1" applyFont="1" applyFill="1" applyBorder="1" applyAlignment="1" applyProtection="1" quotePrefix="1">
      <alignment horizontal="center" vertical="center" wrapText="1" shrinkToFit="1"/>
      <protection locked="0"/>
    </xf>
    <xf numFmtId="177" fontId="12" fillId="30" borderId="31" xfId="0" applyNumberFormat="1" applyFont="1" applyFill="1" applyBorder="1" applyAlignment="1" applyProtection="1">
      <alignment horizontal="center" vertical="center" shrinkToFit="1"/>
      <protection locked="0"/>
    </xf>
    <xf numFmtId="177" fontId="12" fillId="30" borderId="11" xfId="0" applyNumberFormat="1" applyFont="1" applyFill="1" applyBorder="1" applyAlignment="1" applyProtection="1">
      <alignment horizontal="center" vertical="center" shrinkToFit="1"/>
      <protection locked="0"/>
    </xf>
    <xf numFmtId="177" fontId="6" fillId="30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0" borderId="32" xfId="0" applyFont="1" applyFill="1" applyBorder="1" applyAlignment="1" applyProtection="1">
      <alignment horizontal="center" vertical="center"/>
      <protection locked="0"/>
    </xf>
    <xf numFmtId="0" fontId="12" fillId="30" borderId="29" xfId="0" applyFont="1" applyFill="1" applyBorder="1" applyAlignment="1" applyProtection="1">
      <alignment horizontal="center" vertical="center"/>
      <protection locked="0"/>
    </xf>
    <xf numFmtId="0" fontId="6" fillId="30" borderId="29" xfId="0" applyFont="1" applyFill="1" applyBorder="1" applyAlignment="1" applyProtection="1">
      <alignment horizontal="center" vertical="center"/>
      <protection locked="0"/>
    </xf>
    <xf numFmtId="184" fontId="10" fillId="30" borderId="10" xfId="0" applyNumberFormat="1" applyFont="1" applyFill="1" applyBorder="1" applyAlignment="1" applyProtection="1">
      <alignment horizontal="center" shrinkToFit="1"/>
      <protection locked="0"/>
    </xf>
    <xf numFmtId="0" fontId="6" fillId="30" borderId="10" xfId="0" applyFont="1" applyFill="1" applyBorder="1" applyAlignment="1" applyProtection="1">
      <alignment horizontal="center"/>
      <protection locked="0"/>
    </xf>
    <xf numFmtId="16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14" fontId="0" fillId="0" borderId="0" xfId="0" applyNumberFormat="1" applyAlignment="1">
      <alignment/>
    </xf>
    <xf numFmtId="0" fontId="12" fillId="0" borderId="32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7" fontId="6" fillId="3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>
      <alignment horizontal="center" vertical="center" shrinkToFit="1"/>
    </xf>
    <xf numFmtId="0" fontId="6" fillId="30" borderId="34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/>
    </xf>
    <xf numFmtId="0" fontId="19" fillId="0" borderId="35" xfId="0" applyFont="1" applyBorder="1" applyAlignment="1">
      <alignment horizontal="right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30" borderId="10" xfId="0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49" fontId="10" fillId="30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0" fontId="6" fillId="0" borderId="36" xfId="0" applyFont="1" applyBorder="1" applyAlignment="1">
      <alignment horizontal="center" vertical="top"/>
    </xf>
    <xf numFmtId="0" fontId="6" fillId="30" borderId="0" xfId="0" applyFont="1" applyFill="1" applyAlignment="1" applyProtection="1">
      <alignment horizontal="left" vertical="top" wrapText="1"/>
      <protection locked="0"/>
    </xf>
    <xf numFmtId="14" fontId="10" fillId="30" borderId="1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10" fillId="0" borderId="0" xfId="0" applyFont="1" applyAlignment="1">
      <alignment horizontal="left" wrapText="1"/>
    </xf>
    <xf numFmtId="0" fontId="13" fillId="0" borderId="37" xfId="0" applyFont="1" applyBorder="1" applyAlignment="1">
      <alignment horizontal="center" textRotation="90"/>
    </xf>
    <xf numFmtId="0" fontId="13" fillId="0" borderId="38" xfId="0" applyFont="1" applyBorder="1" applyAlignment="1">
      <alignment horizontal="center" textRotation="90"/>
    </xf>
    <xf numFmtId="0" fontId="1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19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textRotation="90"/>
    </xf>
    <xf numFmtId="0" fontId="6" fillId="0" borderId="41" xfId="0" applyFont="1" applyBorder="1" applyAlignment="1">
      <alignment horizontal="center" textRotation="90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12" fillId="0" borderId="44" xfId="0" applyFont="1" applyBorder="1" applyAlignment="1">
      <alignment horizontal="center" textRotation="90"/>
    </xf>
    <xf numFmtId="0" fontId="12" fillId="0" borderId="34" xfId="0" applyFont="1" applyBorder="1" applyAlignment="1">
      <alignment horizontal="center" textRotation="90"/>
    </xf>
    <xf numFmtId="0" fontId="13" fillId="0" borderId="45" xfId="0" applyFont="1" applyBorder="1" applyAlignment="1">
      <alignment horizontal="center" textRotation="90"/>
    </xf>
    <xf numFmtId="0" fontId="13" fillId="0" borderId="46" xfId="0" applyFont="1" applyBorder="1" applyAlignment="1">
      <alignment horizontal="center" textRotation="90"/>
    </xf>
    <xf numFmtId="0" fontId="6" fillId="0" borderId="38" xfId="0" applyFont="1" applyBorder="1" applyAlignment="1">
      <alignment horizontal="center" textRotation="90"/>
    </xf>
    <xf numFmtId="0" fontId="13" fillId="0" borderId="40" xfId="0" applyFont="1" applyBorder="1" applyAlignment="1">
      <alignment horizontal="center" textRotation="90"/>
    </xf>
    <xf numFmtId="0" fontId="10" fillId="0" borderId="25" xfId="0" applyFont="1" applyBorder="1" applyAlignment="1">
      <alignment horizontal="center" textRotation="90"/>
    </xf>
    <xf numFmtId="0" fontId="10" fillId="0" borderId="35" xfId="0" applyFont="1" applyBorder="1" applyAlignment="1">
      <alignment horizontal="center" textRotation="90"/>
    </xf>
    <xf numFmtId="0" fontId="13" fillId="0" borderId="42" xfId="0" applyFont="1" applyBorder="1" applyAlignment="1">
      <alignment horizontal="center" textRotation="90"/>
    </xf>
    <xf numFmtId="0" fontId="6" fillId="0" borderId="43" xfId="0" applyFont="1" applyBorder="1" applyAlignment="1">
      <alignment horizontal="center" textRotation="90"/>
    </xf>
    <xf numFmtId="0" fontId="18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 textRotation="90"/>
    </xf>
    <xf numFmtId="0" fontId="13" fillId="0" borderId="49" xfId="0" applyFont="1" applyBorder="1" applyAlignment="1">
      <alignment horizont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ill>
        <patternFill patternType="lightHorizontal"/>
      </fill>
    </dxf>
    <dxf>
      <fill>
        <patternFill patternType="lightUp"/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ont>
        <color indexed="10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6"/>
  <sheetViews>
    <sheetView tabSelected="1" zoomScalePageLayoutView="0" workbookViewId="0" topLeftCell="L1">
      <selection activeCell="P14" sqref="P14:Q14"/>
    </sheetView>
  </sheetViews>
  <sheetFormatPr defaultColWidth="11.57421875" defaultRowHeight="12.75"/>
  <cols>
    <col min="1" max="1" width="1.8515625" style="15" customWidth="1"/>
    <col min="2" max="2" width="4.421875" style="15" customWidth="1"/>
    <col min="3" max="3" width="11.57421875" style="15" customWidth="1"/>
    <col min="4" max="4" width="4.421875" style="15" customWidth="1"/>
    <col min="5" max="5" width="11.57421875" style="15" customWidth="1"/>
    <col min="6" max="6" width="4.421875" style="15" customWidth="1"/>
    <col min="7" max="7" width="11.57421875" style="15" customWidth="1"/>
    <col min="8" max="8" width="4.421875" style="15" customWidth="1"/>
    <col min="9" max="9" width="11.57421875" style="15" customWidth="1"/>
    <col min="10" max="10" width="4.421875" style="15" customWidth="1"/>
    <col min="11" max="11" width="11.57421875" style="15" customWidth="1"/>
    <col min="12" max="12" width="6.7109375" style="15" customWidth="1"/>
    <col min="13" max="13" width="3.7109375" style="15" customWidth="1"/>
    <col min="14" max="14" width="6.7109375" style="15" customWidth="1"/>
    <col min="15" max="15" width="2.421875" style="15" customWidth="1"/>
    <col min="16" max="16" width="3.7109375" style="15" customWidth="1"/>
    <col min="17" max="17" width="8.421875" style="15" customWidth="1"/>
    <col min="18" max="18" width="3.57421875" style="15" customWidth="1"/>
    <col min="19" max="19" width="7.7109375" style="15" customWidth="1"/>
    <col min="20" max="20" width="5.00390625" style="15" customWidth="1"/>
    <col min="21" max="21" width="2.421875" style="15" customWidth="1"/>
    <col min="22" max="22" width="5.8515625" style="15" customWidth="1"/>
    <col min="23" max="23" width="6.140625" style="15" customWidth="1"/>
    <col min="24" max="24" width="2.28125" style="15" customWidth="1"/>
    <col min="25" max="25" width="5.00390625" style="15" customWidth="1"/>
    <col min="26" max="26" width="5.8515625" style="15" customWidth="1"/>
    <col min="27" max="16384" width="11.57421875" style="15" customWidth="1"/>
  </cols>
  <sheetData>
    <row r="1" spans="2:26" ht="18">
      <c r="B1" s="14" t="s">
        <v>60</v>
      </c>
      <c r="N1" s="111" t="s">
        <v>78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21" customHeight="1">
      <c r="B2" s="15" t="s">
        <v>61</v>
      </c>
    </row>
    <row r="3" spans="14:26" ht="19.5">
      <c r="N3" s="112" t="s">
        <v>79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2:26" ht="15.75" customHeight="1">
      <c r="B4" s="17">
        <f>IF(VLOOKUP(C4,nst,29,FALSE)&gt;0,VLOOKUP(C4,nst,29,FALSE),"")</f>
      </c>
      <c r="C4" s="15" t="s">
        <v>41</v>
      </c>
      <c r="D4" s="17">
        <f>IF(VLOOKUP(E4,nst,29,FALSE)&gt;0,VLOOKUP(E4,nst,29,FALSE),"")</f>
      </c>
      <c r="E4" s="15" t="s">
        <v>42</v>
      </c>
      <c r="F4" s="17">
        <f>IF(VLOOKUP(G4,nst,29,FALSE)&gt;0,VLOOKUP(G4,nst,29,FALSE),"")</f>
      </c>
      <c r="G4" s="15" t="s">
        <v>43</v>
      </c>
      <c r="H4" s="17">
        <f>IF(VLOOKUP(I4,nst,29,FALSE)&gt;0,VLOOKUP(I4,nst,29,FALSE),"")</f>
      </c>
      <c r="I4" s="15" t="s">
        <v>44</v>
      </c>
      <c r="J4" s="17">
        <f>IF(VLOOKUP(K4,nst,29,FALSE)&gt;0,VLOOKUP(K4,nst,29,FALSE),"")</f>
      </c>
      <c r="K4" s="15" t="s">
        <v>57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4:26" ht="19.5">
      <c r="N5" s="112" t="s">
        <v>80</v>
      </c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2:26" ht="12.75" customHeight="1">
      <c r="B6" s="17">
        <f>IF(VLOOKUP(C6,nst,29,FALSE)&gt;0,VLOOKUP(C6,nst,29,FALSE),"")</f>
      </c>
      <c r="C6" s="15" t="s">
        <v>45</v>
      </c>
      <c r="D6" s="15" t="s">
        <v>62</v>
      </c>
      <c r="H6" s="17">
        <f>IF(VLOOKUP(I6,nst,29,FALSE)&gt;0,VLOOKUP(I6,nst,29,FALSE),"")</f>
      </c>
      <c r="I6" s="15" t="s">
        <v>51</v>
      </c>
      <c r="J6" s="15" t="s">
        <v>68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 customHeight="1">
      <c r="B7" s="18"/>
      <c r="H7" s="18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 customHeight="1">
      <c r="B8" s="17">
        <f>IF(VLOOKUP(C8,nst,29,FALSE)&gt;0,VLOOKUP(C8,nst,29,FALSE),"")</f>
      </c>
      <c r="C8" s="15" t="s">
        <v>46</v>
      </c>
      <c r="D8" s="15" t="s">
        <v>63</v>
      </c>
      <c r="H8" s="17">
        <f>IF(VLOOKUP(I8,nst,29,FALSE)&gt;0,VLOOKUP(I8,nst,29,FALSE),"")</f>
      </c>
      <c r="I8" s="15" t="s">
        <v>52</v>
      </c>
      <c r="J8" s="15" t="s">
        <v>69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 customHeight="1">
      <c r="B9" s="18"/>
      <c r="H9" s="1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 customHeight="1">
      <c r="B10" s="17">
        <f>IF(VLOOKUP(C10,nst,29,FALSE)&gt;0,VLOOKUP(C10,nst,29,FALSE),"")</f>
      </c>
      <c r="C10" s="15" t="s">
        <v>47</v>
      </c>
      <c r="D10" s="15" t="s">
        <v>64</v>
      </c>
      <c r="H10" s="17">
        <f>IF(VLOOKUP(I10,nst,29,FALSE)&gt;0,VLOOKUP(I10,nst,29,FALSE),"")</f>
      </c>
      <c r="I10" s="15" t="s">
        <v>53</v>
      </c>
      <c r="J10" s="15" t="s">
        <v>70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8" ht="12.75" customHeight="1">
      <c r="B11" s="18"/>
      <c r="H11" s="18"/>
    </row>
    <row r="12" spans="2:22" ht="12" customHeight="1">
      <c r="B12" s="17">
        <f>IF(VLOOKUP(C12,nst,29,FALSE)&gt;0,VLOOKUP(C12,nst,29,FALSE),"")</f>
      </c>
      <c r="C12" s="15" t="s">
        <v>48</v>
      </c>
      <c r="D12" s="15" t="s">
        <v>65</v>
      </c>
      <c r="H12" s="17">
        <f>IF(VLOOKUP(I12,nst,29,FALSE)&gt;0,VLOOKUP(I12,nst,29,FALSE),"")</f>
      </c>
      <c r="I12" s="15" t="s">
        <v>54</v>
      </c>
      <c r="J12" s="15" t="s">
        <v>71</v>
      </c>
      <c r="O12" s="19">
        <f>IF(Kyuprüfung,"X","")</f>
      </c>
      <c r="P12" s="20" t="s">
        <v>126</v>
      </c>
      <c r="Q12" s="20"/>
      <c r="U12" s="19">
        <f>IF(Danprüfung,"X","")</f>
      </c>
      <c r="V12" s="20" t="s">
        <v>127</v>
      </c>
    </row>
    <row r="13" spans="2:8" ht="12.75">
      <c r="B13" s="18"/>
      <c r="H13" s="18"/>
    </row>
    <row r="14" spans="2:26" ht="12.75">
      <c r="B14" s="17">
        <f>IF(VLOOKUP(C14,nst,29,FALSE)&gt;0,VLOOKUP(C14,nst,29,FALSE),"")</f>
      </c>
      <c r="C14" s="15" t="s">
        <v>49</v>
      </c>
      <c r="D14" s="15" t="s">
        <v>66</v>
      </c>
      <c r="H14" s="17">
        <f>IF(VLOOKUP(I14,nst,29,FALSE)&gt;0,VLOOKUP(I14,nst,29,FALSE),"")</f>
      </c>
      <c r="I14" s="15" t="s">
        <v>55</v>
      </c>
      <c r="J14" s="15" t="s">
        <v>72</v>
      </c>
      <c r="N14" s="21" t="s">
        <v>81</v>
      </c>
      <c r="O14" s="21"/>
      <c r="P14" s="121">
        <f ca="1">TODAY()</f>
        <v>45108</v>
      </c>
      <c r="Q14" s="121"/>
      <c r="R14" s="21"/>
      <c r="S14" s="22" t="s">
        <v>82</v>
      </c>
      <c r="T14" s="93"/>
      <c r="U14" s="21" t="s">
        <v>83</v>
      </c>
      <c r="W14" s="22"/>
      <c r="X14" s="22" t="s">
        <v>84</v>
      </c>
      <c r="Y14" s="93"/>
      <c r="Z14" s="21" t="s">
        <v>83</v>
      </c>
    </row>
    <row r="15" spans="2:26" ht="12.75">
      <c r="B15" s="18"/>
      <c r="H15" s="18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2:26" ht="12.75">
      <c r="B16" s="17">
        <f>IF(VLOOKUP(C16,nst,29,FALSE)&gt;0,VLOOKUP(C16,nst,29,FALSE),"")</f>
      </c>
      <c r="C16" s="15" t="s">
        <v>50</v>
      </c>
      <c r="D16" s="15" t="s">
        <v>67</v>
      </c>
      <c r="H16" s="17">
        <f>IF(VLOOKUP(I16,nst,29,FALSE)&gt;0,VLOOKUP(I16,nst,29,FALSE),"")</f>
      </c>
      <c r="I16" s="15" t="s">
        <v>56</v>
      </c>
      <c r="J16" s="15" t="s">
        <v>73</v>
      </c>
      <c r="N16" s="21" t="s">
        <v>85</v>
      </c>
      <c r="O16" s="21"/>
      <c r="P16" s="21"/>
      <c r="Q16" s="21"/>
      <c r="R16" s="21"/>
      <c r="S16" s="117"/>
      <c r="T16" s="117"/>
      <c r="U16" s="117"/>
      <c r="V16" s="117"/>
      <c r="W16" s="117"/>
      <c r="X16" s="117"/>
      <c r="Y16" s="117"/>
      <c r="Z16" s="117"/>
    </row>
    <row r="17" spans="14:26" ht="12.75"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4:26" ht="12.75">
      <c r="N18" s="21" t="s">
        <v>86</v>
      </c>
      <c r="O18" s="21"/>
      <c r="P18" s="21"/>
      <c r="Q18" s="21"/>
      <c r="R18" s="21"/>
      <c r="S18" s="118"/>
      <c r="T18" s="118"/>
      <c r="U18" s="118"/>
      <c r="V18" s="118"/>
      <c r="W18" s="118"/>
      <c r="X18" s="118"/>
      <c r="Y18" s="118"/>
      <c r="Z18" s="118"/>
    </row>
    <row r="19" spans="2:3" ht="12.75">
      <c r="B19" s="17">
        <f>IF(COUNTIF(Prüfungsliste!AI4:AI23,"NB")&gt;0,COUNTIF(Prüfungsliste!AI4:AI23,"NB"),"")</f>
      </c>
      <c r="C19" s="15" t="s">
        <v>74</v>
      </c>
    </row>
    <row r="21" spans="2:19" ht="12.75">
      <c r="B21" s="15" t="s">
        <v>75</v>
      </c>
      <c r="N21" s="15" t="s">
        <v>88</v>
      </c>
      <c r="S21" s="23">
        <f>IF(S23&lt;&gt;"",1,0)+IF(S25&lt;&gt;"",1,0)+IF(S27&lt;&gt;"",1,0)</f>
        <v>0</v>
      </c>
    </row>
    <row r="23" spans="2:26" ht="12.75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N23" s="15" t="s">
        <v>89</v>
      </c>
      <c r="S23" s="114"/>
      <c r="T23" s="114"/>
      <c r="U23" s="114"/>
      <c r="V23" s="114"/>
      <c r="W23" s="114"/>
      <c r="Y23" s="94"/>
      <c r="Z23" s="15" t="s">
        <v>87</v>
      </c>
    </row>
    <row r="24" spans="2:11" ht="12.75"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2:26" ht="12.7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S25" s="114"/>
      <c r="T25" s="114"/>
      <c r="U25" s="114"/>
      <c r="V25" s="114"/>
      <c r="W25" s="114"/>
      <c r="Y25" s="94"/>
      <c r="Z25" s="15" t="s">
        <v>87</v>
      </c>
    </row>
    <row r="26" spans="2:11" ht="12.75"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spans="2:26" ht="12.7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S27" s="114"/>
      <c r="T27" s="114"/>
      <c r="U27" s="114"/>
      <c r="V27" s="114"/>
      <c r="W27" s="114"/>
      <c r="Y27" s="94"/>
      <c r="Z27" s="15" t="s">
        <v>87</v>
      </c>
    </row>
    <row r="28" spans="2:11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spans="14:26" ht="18.75" customHeight="1" thickBot="1"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14" ht="12.75">
      <c r="B30" s="15" t="s">
        <v>76</v>
      </c>
      <c r="N30" s="21" t="s">
        <v>90</v>
      </c>
    </row>
    <row r="32" spans="2:17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N32" s="21" t="s">
        <v>91</v>
      </c>
      <c r="O32" s="21"/>
      <c r="Q32" s="25"/>
    </row>
    <row r="33" spans="2:11" ht="12.75" customHeight="1"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2:26" ht="12.7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N34" s="15" t="s">
        <v>92</v>
      </c>
      <c r="R34" s="122"/>
      <c r="S34" s="122"/>
      <c r="U34" s="26" t="s">
        <v>93</v>
      </c>
      <c r="V34" s="115"/>
      <c r="W34" s="115"/>
      <c r="X34" s="115"/>
      <c r="Y34" s="115"/>
      <c r="Z34" s="115"/>
    </row>
    <row r="35" spans="2:11" ht="12.75"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spans="2:26" ht="27" customHeight="1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N36" s="113" t="s">
        <v>94</v>
      </c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2:11" ht="12.75"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2:21" ht="12.7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N38" s="21" t="s">
        <v>95</v>
      </c>
      <c r="T38" s="27"/>
      <c r="U38" s="21" t="s">
        <v>128</v>
      </c>
    </row>
    <row r="39" spans="2:21" ht="12.75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U39" s="21"/>
    </row>
    <row r="40" spans="2:21" ht="12.75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T40" s="27"/>
      <c r="U40" s="21" t="s">
        <v>129</v>
      </c>
    </row>
    <row r="41" spans="2:21" ht="12.75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U41" s="21"/>
    </row>
    <row r="42" spans="2:21" ht="12.75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T42" s="27"/>
      <c r="U42" s="21" t="s">
        <v>130</v>
      </c>
    </row>
    <row r="43" ht="15" customHeight="1"/>
    <row r="44" spans="14:26" ht="27" customHeight="1">
      <c r="N44" s="113" t="s">
        <v>135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4:26" ht="12.75"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2:26" ht="39" customHeight="1">
      <c r="B46" s="119" t="s">
        <v>77</v>
      </c>
      <c r="C46" s="119"/>
      <c r="D46" s="119"/>
      <c r="E46" s="119"/>
      <c r="F46" s="119"/>
      <c r="G46" s="119"/>
      <c r="H46" s="119"/>
      <c r="I46" s="119"/>
      <c r="J46" s="119"/>
      <c r="K46" s="119"/>
      <c r="N46" s="123" t="str">
        <f>CONCATENATE("Diese Prüfungsliste ist nach der Prüfung ausgefüllt - ggf. mit den Pässen, bis spätestens zwei Wochen nach dem Prüfungstermin (d.h. bis zum ",TEXT(DATE(YEAR(PTag),MONTH(PTag),DAY(PTag)+14),"T.M.JJ"),") zurückzusenden.")</f>
        <v>Diese Prüfungsliste ist nach der Prüfung ausgefüllt - ggf. mit den Pässen, bis spätestens zwei Wochen nach dem Prüfungstermin (d.h. bis zum 15.7.23) zurückzusenden.</v>
      </c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</sheetData>
  <sheetProtection sheet="1" objects="1" scenarios="1"/>
  <mergeCells count="18">
    <mergeCell ref="B46:K46"/>
    <mergeCell ref="B32:K42"/>
    <mergeCell ref="P14:Q14"/>
    <mergeCell ref="R34:S34"/>
    <mergeCell ref="B23:K28"/>
    <mergeCell ref="S25:W25"/>
    <mergeCell ref="N46:Z46"/>
    <mergeCell ref="N44:Z44"/>
    <mergeCell ref="N1:Z1"/>
    <mergeCell ref="N3:Z3"/>
    <mergeCell ref="N5:Z5"/>
    <mergeCell ref="N36:Z36"/>
    <mergeCell ref="S27:W27"/>
    <mergeCell ref="V34:Z34"/>
    <mergeCell ref="N4:Z4"/>
    <mergeCell ref="S16:Z16"/>
    <mergeCell ref="S18:Z18"/>
    <mergeCell ref="S23:W23"/>
  </mergeCells>
  <printOptions/>
  <pageMargins left="0.5905511811023623" right="0.5905511811023623" top="0.3937007874015748" bottom="0.3937007874015748" header="0.5118110236220472" footer="0.5118110236220472"/>
  <pageSetup fitToHeight="1" fitToWidth="1" horizontalDpi="200" verticalDpi="2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11.57421875" defaultRowHeight="12.75"/>
  <cols>
    <col min="1" max="1" width="2.7109375" style="15" customWidth="1"/>
    <col min="2" max="2" width="17.28125" style="15" customWidth="1"/>
    <col min="3" max="3" width="12.8515625" style="15" customWidth="1"/>
    <col min="4" max="5" width="7.7109375" style="15" customWidth="1"/>
    <col min="6" max="7" width="6.140625" style="15" customWidth="1"/>
    <col min="8" max="33" width="2.8515625" style="15" customWidth="1"/>
    <col min="34" max="34" width="3.28125" style="15" customWidth="1"/>
    <col min="35" max="35" width="2.8515625" style="15" customWidth="1"/>
    <col min="36" max="36" width="6.140625" style="15" customWidth="1"/>
    <col min="37" max="16384" width="11.57421875" style="15" customWidth="1"/>
  </cols>
  <sheetData>
    <row r="1" spans="1:36" ht="14.25" customHeight="1" thickBot="1">
      <c r="A1" s="29" t="s">
        <v>21</v>
      </c>
      <c r="B1" s="30"/>
      <c r="C1" s="30"/>
      <c r="D1" s="30"/>
      <c r="E1" s="31"/>
      <c r="F1" s="31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2"/>
    </row>
    <row r="2" spans="1:36" ht="26.25" customHeight="1">
      <c r="A2" s="130" t="s">
        <v>8</v>
      </c>
      <c r="B2" s="132" t="s">
        <v>9</v>
      </c>
      <c r="C2" s="132" t="s">
        <v>10</v>
      </c>
      <c r="D2" s="134" t="s">
        <v>11</v>
      </c>
      <c r="E2" s="128" t="s">
        <v>19</v>
      </c>
      <c r="F2" s="129"/>
      <c r="G2" s="136" t="s">
        <v>99</v>
      </c>
      <c r="H2" s="124" t="s">
        <v>0</v>
      </c>
      <c r="I2" s="124" t="s">
        <v>23</v>
      </c>
      <c r="J2" s="124" t="s">
        <v>24</v>
      </c>
      <c r="K2" s="124" t="s">
        <v>25</v>
      </c>
      <c r="L2" s="124" t="s">
        <v>39</v>
      </c>
      <c r="M2" s="124" t="s">
        <v>26</v>
      </c>
      <c r="N2" s="124" t="s">
        <v>27</v>
      </c>
      <c r="O2" s="124" t="s">
        <v>20</v>
      </c>
      <c r="P2" s="124" t="s">
        <v>144</v>
      </c>
      <c r="Q2" s="124" t="s">
        <v>1</v>
      </c>
      <c r="R2" s="124" t="s">
        <v>28</v>
      </c>
      <c r="S2" s="124" t="s">
        <v>29</v>
      </c>
      <c r="T2" s="124" t="s">
        <v>145</v>
      </c>
      <c r="U2" s="138" t="s">
        <v>22</v>
      </c>
      <c r="V2" s="124" t="s">
        <v>30</v>
      </c>
      <c r="W2" s="147" t="s">
        <v>18</v>
      </c>
      <c r="X2" s="141" t="s">
        <v>3</v>
      </c>
      <c r="Y2" s="124" t="s">
        <v>2</v>
      </c>
      <c r="Z2" s="124" t="s">
        <v>31</v>
      </c>
      <c r="AA2" s="144" t="s">
        <v>32</v>
      </c>
      <c r="AB2" s="141" t="s">
        <v>6</v>
      </c>
      <c r="AC2" s="144" t="s">
        <v>115</v>
      </c>
      <c r="AD2" s="141" t="s">
        <v>108</v>
      </c>
      <c r="AE2" s="124" t="s">
        <v>103</v>
      </c>
      <c r="AF2" s="124" t="s">
        <v>104</v>
      </c>
      <c r="AG2" s="124" t="s">
        <v>105</v>
      </c>
      <c r="AH2" s="124" t="s">
        <v>106</v>
      </c>
      <c r="AI2" s="144" t="s">
        <v>107</v>
      </c>
      <c r="AJ2" s="142" t="s">
        <v>7</v>
      </c>
    </row>
    <row r="3" spans="1:36" ht="87.75" customHeight="1" thickBot="1">
      <c r="A3" s="131"/>
      <c r="B3" s="133"/>
      <c r="C3" s="133"/>
      <c r="D3" s="135"/>
      <c r="E3" s="33" t="s">
        <v>17</v>
      </c>
      <c r="F3" s="34" t="s">
        <v>12</v>
      </c>
      <c r="G3" s="137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39"/>
      <c r="V3" s="125"/>
      <c r="W3" s="148"/>
      <c r="X3" s="131"/>
      <c r="Y3" s="140"/>
      <c r="Z3" s="140"/>
      <c r="AA3" s="145"/>
      <c r="AB3" s="131"/>
      <c r="AC3" s="145"/>
      <c r="AD3" s="131"/>
      <c r="AE3" s="140"/>
      <c r="AF3" s="140"/>
      <c r="AG3" s="140"/>
      <c r="AH3" s="140"/>
      <c r="AI3" s="145"/>
      <c r="AJ3" s="143"/>
    </row>
    <row r="4" spans="1:38" s="38" customFormat="1" ht="20.25" customHeight="1">
      <c r="A4" s="35">
        <v>1</v>
      </c>
      <c r="B4" s="63"/>
      <c r="C4" s="64">
        <f aca="true" t="shared" si="0" ref="C4:C21">IF(AND(B4&lt;&gt;"",Ausrichter&lt;&gt;""),Ausrichter,"")</f>
      </c>
      <c r="D4" s="65"/>
      <c r="E4" s="66"/>
      <c r="F4" s="67"/>
      <c r="G4" s="68">
        <f>ZE!B4</f>
      </c>
      <c r="H4" s="70" t="s">
        <v>40</v>
      </c>
      <c r="I4" s="71" t="s">
        <v>40</v>
      </c>
      <c r="J4" s="71" t="s">
        <v>40</v>
      </c>
      <c r="K4" s="71" t="s">
        <v>40</v>
      </c>
      <c r="L4" s="71" t="s">
        <v>40</v>
      </c>
      <c r="M4" s="71" t="s">
        <v>40</v>
      </c>
      <c r="N4" s="71" t="s">
        <v>40</v>
      </c>
      <c r="O4" s="70" t="s">
        <v>40</v>
      </c>
      <c r="P4" s="72" t="s">
        <v>40</v>
      </c>
      <c r="Q4" s="72" t="s">
        <v>40</v>
      </c>
      <c r="R4" s="72" t="s">
        <v>40</v>
      </c>
      <c r="S4" s="72" t="s">
        <v>40</v>
      </c>
      <c r="T4" s="70" t="s">
        <v>40</v>
      </c>
      <c r="U4" s="69" t="s">
        <v>40</v>
      </c>
      <c r="V4" s="70" t="s">
        <v>40</v>
      </c>
      <c r="W4" s="73" t="s">
        <v>40</v>
      </c>
      <c r="X4" s="74"/>
      <c r="Y4" s="75"/>
      <c r="Z4" s="75"/>
      <c r="AA4" s="76"/>
      <c r="AB4" s="77">
        <f aca="true" t="shared" si="1" ref="AB4:AB21">IF(G4&lt;&gt;"",VLOOKUP(G4,nst,27,FALSE),"")</f>
      </c>
      <c r="AC4" s="100">
        <f>ZE!F4</f>
      </c>
      <c r="AD4" s="36">
        <f aca="true" t="shared" si="2" ref="AD4:AD21">IF(AND(G4&lt;&gt;"",SUM(H4:W4)&gt;0),SUM(H4:W4),"")</f>
      </c>
      <c r="AE4" s="87"/>
      <c r="AF4" s="87"/>
      <c r="AG4" s="87"/>
      <c r="AH4" s="106">
        <f aca="true" t="shared" si="3" ref="AH4:AH21">IF(G4&lt;&gt;"",IF(VLOOKUP($G4,nst,26,FALSE)=COUNT(H4:W4),IF(AB4=1,AD4,IF(AND(AB4=2,AE4&lt;&gt;""),AE4+AD4,"")),""),"")</f>
      </c>
      <c r="AI4" s="90">
        <f>IF(ZE!H4,IF(ZE!J4,"B","NB"),"")</f>
      </c>
      <c r="AJ4" s="37">
        <f aca="true" t="shared" si="4" ref="AJ4:AJ21">IF(AI4&lt;&gt;"",IF(AI4="B",G4,"----"),"")</f>
      </c>
      <c r="AK4" s="15"/>
      <c r="AL4" s="15"/>
    </row>
    <row r="5" spans="1:38" s="38" customFormat="1" ht="20.25" customHeight="1">
      <c r="A5" s="39">
        <v>2</v>
      </c>
      <c r="B5" s="63"/>
      <c r="C5" s="64">
        <f t="shared" si="0"/>
      </c>
      <c r="D5" s="65"/>
      <c r="E5" s="66"/>
      <c r="F5" s="67"/>
      <c r="G5" s="68">
        <f>ZE!B5</f>
      </c>
      <c r="H5" s="79" t="s">
        <v>40</v>
      </c>
      <c r="I5" s="80" t="s">
        <v>40</v>
      </c>
      <c r="J5" s="80" t="s">
        <v>40</v>
      </c>
      <c r="K5" s="80" t="s">
        <v>40</v>
      </c>
      <c r="L5" s="80" t="s">
        <v>40</v>
      </c>
      <c r="M5" s="80" t="s">
        <v>40</v>
      </c>
      <c r="N5" s="80" t="s">
        <v>40</v>
      </c>
      <c r="O5" s="79" t="s">
        <v>40</v>
      </c>
      <c r="P5" s="81" t="s">
        <v>40</v>
      </c>
      <c r="Q5" s="81" t="s">
        <v>40</v>
      </c>
      <c r="R5" s="81" t="s">
        <v>40</v>
      </c>
      <c r="S5" s="81" t="s">
        <v>40</v>
      </c>
      <c r="T5" s="79" t="s">
        <v>40</v>
      </c>
      <c r="U5" s="78" t="s">
        <v>40</v>
      </c>
      <c r="V5" s="81" t="s">
        <v>40</v>
      </c>
      <c r="W5" s="82" t="s">
        <v>40</v>
      </c>
      <c r="X5" s="83"/>
      <c r="Y5" s="84"/>
      <c r="Z5" s="84"/>
      <c r="AA5" s="85"/>
      <c r="AB5" s="77">
        <f t="shared" si="1"/>
      </c>
      <c r="AC5" s="101">
        <f>ZE!F5</f>
      </c>
      <c r="AD5" s="40">
        <f t="shared" si="2"/>
      </c>
      <c r="AE5" s="88"/>
      <c r="AF5" s="88"/>
      <c r="AG5" s="88"/>
      <c r="AH5" s="106">
        <f t="shared" si="3"/>
      </c>
      <c r="AI5" s="91">
        <f>IF(ZE!H5,IF(ZE!J5,"B","NB"),"")</f>
      </c>
      <c r="AJ5" s="41">
        <f t="shared" si="4"/>
      </c>
      <c r="AK5" s="15"/>
      <c r="AL5" s="15"/>
    </row>
    <row r="6" spans="1:38" s="38" customFormat="1" ht="20.25" customHeight="1">
      <c r="A6" s="39">
        <v>3</v>
      </c>
      <c r="B6" s="63"/>
      <c r="C6" s="64">
        <f t="shared" si="0"/>
      </c>
      <c r="D6" s="65"/>
      <c r="E6" s="66"/>
      <c r="F6" s="67"/>
      <c r="G6" s="68">
        <f>ZE!B6</f>
      </c>
      <c r="H6" s="79" t="s">
        <v>40</v>
      </c>
      <c r="I6" s="86" t="s">
        <v>40</v>
      </c>
      <c r="J6" s="80" t="s">
        <v>40</v>
      </c>
      <c r="K6" s="80" t="s">
        <v>40</v>
      </c>
      <c r="L6" s="80" t="s">
        <v>40</v>
      </c>
      <c r="M6" s="80" t="s">
        <v>40</v>
      </c>
      <c r="N6" s="80" t="s">
        <v>40</v>
      </c>
      <c r="O6" s="79" t="s">
        <v>40</v>
      </c>
      <c r="P6" s="81" t="s">
        <v>40</v>
      </c>
      <c r="Q6" s="81" t="s">
        <v>40</v>
      </c>
      <c r="R6" s="81" t="s">
        <v>40</v>
      </c>
      <c r="S6" s="81" t="s">
        <v>40</v>
      </c>
      <c r="T6" s="79" t="s">
        <v>40</v>
      </c>
      <c r="U6" s="78" t="s">
        <v>40</v>
      </c>
      <c r="V6" s="81" t="s">
        <v>40</v>
      </c>
      <c r="W6" s="82" t="s">
        <v>40</v>
      </c>
      <c r="X6" s="83"/>
      <c r="Y6" s="84"/>
      <c r="Z6" s="84"/>
      <c r="AA6" s="85"/>
      <c r="AB6" s="77">
        <f t="shared" si="1"/>
      </c>
      <c r="AC6" s="101">
        <f>ZE!F6</f>
      </c>
      <c r="AD6" s="40">
        <f t="shared" si="2"/>
      </c>
      <c r="AE6" s="88"/>
      <c r="AF6" s="88"/>
      <c r="AG6" s="88"/>
      <c r="AH6" s="106">
        <f t="shared" si="3"/>
      </c>
      <c r="AI6" s="91">
        <f>IF(ZE!H6,IF(ZE!J6,"B","NB"),"")</f>
      </c>
      <c r="AJ6" s="41">
        <f t="shared" si="4"/>
      </c>
      <c r="AK6" s="15"/>
      <c r="AL6" s="15"/>
    </row>
    <row r="7" spans="1:38" s="38" customFormat="1" ht="20.25" customHeight="1">
      <c r="A7" s="39">
        <v>4</v>
      </c>
      <c r="B7" s="63"/>
      <c r="C7" s="64">
        <f t="shared" si="0"/>
      </c>
      <c r="D7" s="65"/>
      <c r="E7" s="66"/>
      <c r="F7" s="67"/>
      <c r="G7" s="68">
        <f>ZE!B7</f>
      </c>
      <c r="H7" s="79" t="s">
        <v>40</v>
      </c>
      <c r="I7" s="80" t="s">
        <v>40</v>
      </c>
      <c r="J7" s="80" t="s">
        <v>40</v>
      </c>
      <c r="K7" s="80" t="s">
        <v>40</v>
      </c>
      <c r="L7" s="80" t="s">
        <v>40</v>
      </c>
      <c r="M7" s="80" t="s">
        <v>40</v>
      </c>
      <c r="N7" s="80" t="s">
        <v>40</v>
      </c>
      <c r="O7" s="79" t="s">
        <v>40</v>
      </c>
      <c r="P7" s="81" t="s">
        <v>40</v>
      </c>
      <c r="Q7" s="81" t="s">
        <v>40</v>
      </c>
      <c r="R7" s="79" t="s">
        <v>40</v>
      </c>
      <c r="S7" s="79" t="s">
        <v>40</v>
      </c>
      <c r="T7" s="79" t="s">
        <v>40</v>
      </c>
      <c r="U7" s="78" t="s">
        <v>40</v>
      </c>
      <c r="V7" s="81" t="s">
        <v>40</v>
      </c>
      <c r="W7" s="82" t="s">
        <v>40</v>
      </c>
      <c r="X7" s="83"/>
      <c r="Y7" s="84"/>
      <c r="Z7" s="84"/>
      <c r="AA7" s="85"/>
      <c r="AB7" s="77">
        <f t="shared" si="1"/>
      </c>
      <c r="AC7" s="102">
        <f>ZE!F7</f>
      </c>
      <c r="AD7" s="42">
        <f t="shared" si="2"/>
      </c>
      <c r="AE7" s="89"/>
      <c r="AF7" s="89"/>
      <c r="AG7" s="89"/>
      <c r="AH7" s="106">
        <f t="shared" si="3"/>
      </c>
      <c r="AI7" s="92">
        <f>IF(ZE!H7,IF(ZE!J7,"B","NB"),"")</f>
      </c>
      <c r="AJ7" s="41">
        <f t="shared" si="4"/>
      </c>
      <c r="AK7" s="15"/>
      <c r="AL7" s="15"/>
    </row>
    <row r="8" spans="1:38" s="38" customFormat="1" ht="20.25" customHeight="1">
      <c r="A8" s="39">
        <v>5</v>
      </c>
      <c r="B8" s="63"/>
      <c r="C8" s="64">
        <f t="shared" si="0"/>
      </c>
      <c r="D8" s="65"/>
      <c r="E8" s="66"/>
      <c r="F8" s="67"/>
      <c r="G8" s="68">
        <f>ZE!B8</f>
      </c>
      <c r="H8" s="79" t="s">
        <v>40</v>
      </c>
      <c r="I8" s="80" t="s">
        <v>40</v>
      </c>
      <c r="J8" s="80" t="s">
        <v>40</v>
      </c>
      <c r="K8" s="80" t="s">
        <v>40</v>
      </c>
      <c r="L8" s="80" t="s">
        <v>40</v>
      </c>
      <c r="M8" s="80" t="s">
        <v>40</v>
      </c>
      <c r="N8" s="80" t="s">
        <v>40</v>
      </c>
      <c r="O8" s="79" t="s">
        <v>40</v>
      </c>
      <c r="P8" s="81" t="s">
        <v>40</v>
      </c>
      <c r="Q8" s="81" t="s">
        <v>40</v>
      </c>
      <c r="R8" s="79" t="s">
        <v>40</v>
      </c>
      <c r="S8" s="79" t="s">
        <v>40</v>
      </c>
      <c r="T8" s="79" t="s">
        <v>40</v>
      </c>
      <c r="U8" s="78" t="s">
        <v>40</v>
      </c>
      <c r="V8" s="81" t="s">
        <v>40</v>
      </c>
      <c r="W8" s="82" t="s">
        <v>40</v>
      </c>
      <c r="X8" s="83"/>
      <c r="Y8" s="84"/>
      <c r="Z8" s="84"/>
      <c r="AA8" s="85"/>
      <c r="AB8" s="77">
        <f t="shared" si="1"/>
      </c>
      <c r="AC8" s="102">
        <f>ZE!F8</f>
      </c>
      <c r="AD8" s="42">
        <f t="shared" si="2"/>
      </c>
      <c r="AE8" s="89"/>
      <c r="AF8" s="89"/>
      <c r="AG8" s="89"/>
      <c r="AH8" s="106">
        <f t="shared" si="3"/>
      </c>
      <c r="AI8" s="92">
        <f>IF(ZE!H8,IF(ZE!J8,"B","NB"),"")</f>
      </c>
      <c r="AJ8" s="41">
        <f t="shared" si="4"/>
      </c>
      <c r="AK8" s="15"/>
      <c r="AL8" s="15"/>
    </row>
    <row r="9" spans="1:38" s="38" customFormat="1" ht="20.25" customHeight="1">
      <c r="A9" s="39">
        <v>6</v>
      </c>
      <c r="B9" s="63"/>
      <c r="C9" s="64">
        <f t="shared" si="0"/>
      </c>
      <c r="D9" s="65"/>
      <c r="E9" s="66"/>
      <c r="F9" s="67"/>
      <c r="G9" s="68">
        <f>ZE!B9</f>
      </c>
      <c r="H9" s="79" t="s">
        <v>40</v>
      </c>
      <c r="I9" s="80" t="s">
        <v>40</v>
      </c>
      <c r="J9" s="80" t="s">
        <v>40</v>
      </c>
      <c r="K9" s="80" t="s">
        <v>40</v>
      </c>
      <c r="L9" s="80" t="s">
        <v>40</v>
      </c>
      <c r="M9" s="80" t="s">
        <v>40</v>
      </c>
      <c r="N9" s="80" t="s">
        <v>40</v>
      </c>
      <c r="O9" s="79" t="s">
        <v>40</v>
      </c>
      <c r="P9" s="81" t="s">
        <v>40</v>
      </c>
      <c r="Q9" s="81" t="s">
        <v>40</v>
      </c>
      <c r="R9" s="79" t="s">
        <v>40</v>
      </c>
      <c r="S9" s="79" t="s">
        <v>40</v>
      </c>
      <c r="T9" s="79" t="s">
        <v>40</v>
      </c>
      <c r="U9" s="78" t="s">
        <v>40</v>
      </c>
      <c r="V9" s="81" t="s">
        <v>40</v>
      </c>
      <c r="W9" s="82" t="s">
        <v>40</v>
      </c>
      <c r="X9" s="83"/>
      <c r="Y9" s="84"/>
      <c r="Z9" s="84"/>
      <c r="AA9" s="85"/>
      <c r="AB9" s="77">
        <f t="shared" si="1"/>
      </c>
      <c r="AC9" s="102">
        <f>ZE!F9</f>
      </c>
      <c r="AD9" s="42">
        <f t="shared" si="2"/>
      </c>
      <c r="AE9" s="89"/>
      <c r="AF9" s="89"/>
      <c r="AG9" s="89"/>
      <c r="AH9" s="106">
        <f t="shared" si="3"/>
      </c>
      <c r="AI9" s="92">
        <f>IF(ZE!H9,IF(ZE!J9,"B","NB"),"")</f>
      </c>
      <c r="AJ9" s="41">
        <f t="shared" si="4"/>
      </c>
      <c r="AK9" s="15"/>
      <c r="AL9" s="15"/>
    </row>
    <row r="10" spans="1:38" s="44" customFormat="1" ht="20.25" customHeight="1">
      <c r="A10" s="39">
        <v>7</v>
      </c>
      <c r="B10" s="63"/>
      <c r="C10" s="64">
        <f t="shared" si="0"/>
      </c>
      <c r="D10" s="65"/>
      <c r="E10" s="66"/>
      <c r="F10" s="67"/>
      <c r="G10" s="68">
        <f>ZE!B10</f>
      </c>
      <c r="H10" s="79" t="s">
        <v>40</v>
      </c>
      <c r="I10" s="80" t="s">
        <v>40</v>
      </c>
      <c r="J10" s="80" t="s">
        <v>40</v>
      </c>
      <c r="K10" s="80" t="s">
        <v>40</v>
      </c>
      <c r="L10" s="80" t="s">
        <v>40</v>
      </c>
      <c r="M10" s="80" t="s">
        <v>40</v>
      </c>
      <c r="N10" s="80" t="s">
        <v>40</v>
      </c>
      <c r="O10" s="79" t="s">
        <v>40</v>
      </c>
      <c r="P10" s="81" t="s">
        <v>40</v>
      </c>
      <c r="Q10" s="79" t="s">
        <v>40</v>
      </c>
      <c r="R10" s="79" t="s">
        <v>40</v>
      </c>
      <c r="S10" s="79" t="s">
        <v>40</v>
      </c>
      <c r="T10" s="79" t="s">
        <v>40</v>
      </c>
      <c r="U10" s="78" t="s">
        <v>40</v>
      </c>
      <c r="V10" s="81" t="s">
        <v>40</v>
      </c>
      <c r="W10" s="82" t="s">
        <v>40</v>
      </c>
      <c r="X10" s="83"/>
      <c r="Y10" s="84"/>
      <c r="Z10" s="84"/>
      <c r="AA10" s="85"/>
      <c r="AB10" s="77">
        <f t="shared" si="1"/>
      </c>
      <c r="AC10" s="102">
        <f>ZE!F10</f>
      </c>
      <c r="AD10" s="42">
        <f t="shared" si="2"/>
      </c>
      <c r="AE10" s="89"/>
      <c r="AF10" s="89"/>
      <c r="AG10" s="89"/>
      <c r="AH10" s="106">
        <f t="shared" si="3"/>
      </c>
      <c r="AI10" s="92">
        <f>IF(ZE!H10,IF(ZE!J10,"B","NB"),"")</f>
      </c>
      <c r="AJ10" s="41">
        <f t="shared" si="4"/>
      </c>
      <c r="AK10" s="43"/>
      <c r="AL10" s="43"/>
    </row>
    <row r="11" spans="1:38" s="44" customFormat="1" ht="20.25" customHeight="1">
      <c r="A11" s="39">
        <v>8</v>
      </c>
      <c r="B11" s="63"/>
      <c r="C11" s="64">
        <f t="shared" si="0"/>
      </c>
      <c r="D11" s="65"/>
      <c r="E11" s="66"/>
      <c r="F11" s="67"/>
      <c r="G11" s="68">
        <f>ZE!B11</f>
      </c>
      <c r="H11" s="79" t="s">
        <v>40</v>
      </c>
      <c r="I11" s="80" t="s">
        <v>40</v>
      </c>
      <c r="J11" s="80" t="s">
        <v>40</v>
      </c>
      <c r="K11" s="80" t="s">
        <v>40</v>
      </c>
      <c r="L11" s="80" t="s">
        <v>40</v>
      </c>
      <c r="M11" s="80" t="s">
        <v>40</v>
      </c>
      <c r="N11" s="80" t="s">
        <v>40</v>
      </c>
      <c r="O11" s="79" t="s">
        <v>40</v>
      </c>
      <c r="P11" s="81" t="s">
        <v>40</v>
      </c>
      <c r="Q11" s="79" t="s">
        <v>40</v>
      </c>
      <c r="R11" s="79" t="s">
        <v>40</v>
      </c>
      <c r="S11" s="79" t="s">
        <v>40</v>
      </c>
      <c r="T11" s="79" t="s">
        <v>40</v>
      </c>
      <c r="U11" s="78" t="s">
        <v>40</v>
      </c>
      <c r="V11" s="81" t="s">
        <v>40</v>
      </c>
      <c r="W11" s="82" t="s">
        <v>40</v>
      </c>
      <c r="X11" s="83"/>
      <c r="Y11" s="84"/>
      <c r="Z11" s="84"/>
      <c r="AA11" s="85"/>
      <c r="AB11" s="77">
        <f t="shared" si="1"/>
      </c>
      <c r="AC11" s="102">
        <f>ZE!F11</f>
      </c>
      <c r="AD11" s="42">
        <f t="shared" si="2"/>
      </c>
      <c r="AE11" s="89"/>
      <c r="AF11" s="89"/>
      <c r="AG11" s="89"/>
      <c r="AH11" s="106">
        <f t="shared" si="3"/>
      </c>
      <c r="AI11" s="92">
        <f>IF(ZE!H11,IF(ZE!J11,"B","NB"),"")</f>
      </c>
      <c r="AJ11" s="41">
        <f t="shared" si="4"/>
      </c>
      <c r="AK11" s="43"/>
      <c r="AL11" s="43"/>
    </row>
    <row r="12" spans="1:38" s="44" customFormat="1" ht="20.25" customHeight="1">
      <c r="A12" s="39">
        <v>9</v>
      </c>
      <c r="B12" s="63"/>
      <c r="C12" s="64">
        <f t="shared" si="0"/>
      </c>
      <c r="D12" s="65"/>
      <c r="E12" s="66"/>
      <c r="F12" s="67"/>
      <c r="G12" s="68">
        <f>ZE!B12</f>
      </c>
      <c r="H12" s="79" t="s">
        <v>40</v>
      </c>
      <c r="I12" s="80" t="s">
        <v>40</v>
      </c>
      <c r="J12" s="80" t="s">
        <v>40</v>
      </c>
      <c r="K12" s="80" t="s">
        <v>40</v>
      </c>
      <c r="L12" s="80" t="s">
        <v>40</v>
      </c>
      <c r="M12" s="80" t="s">
        <v>40</v>
      </c>
      <c r="N12" s="80" t="s">
        <v>40</v>
      </c>
      <c r="O12" s="79" t="s">
        <v>40</v>
      </c>
      <c r="P12" s="81" t="s">
        <v>40</v>
      </c>
      <c r="Q12" s="79" t="s">
        <v>40</v>
      </c>
      <c r="R12" s="79" t="s">
        <v>40</v>
      </c>
      <c r="S12" s="79" t="s">
        <v>40</v>
      </c>
      <c r="T12" s="79" t="s">
        <v>40</v>
      </c>
      <c r="U12" s="78" t="s">
        <v>40</v>
      </c>
      <c r="V12" s="79" t="s">
        <v>40</v>
      </c>
      <c r="W12" s="82" t="s">
        <v>40</v>
      </c>
      <c r="X12" s="83"/>
      <c r="Y12" s="84"/>
      <c r="Z12" s="84"/>
      <c r="AA12" s="85"/>
      <c r="AB12" s="77">
        <f t="shared" si="1"/>
      </c>
      <c r="AC12" s="102">
        <f>ZE!F12</f>
      </c>
      <c r="AD12" s="42">
        <f t="shared" si="2"/>
      </c>
      <c r="AE12" s="89"/>
      <c r="AF12" s="89"/>
      <c r="AG12" s="89"/>
      <c r="AH12" s="106">
        <f t="shared" si="3"/>
      </c>
      <c r="AI12" s="92">
        <f>IF(ZE!H12,IF(ZE!J12,"B","NB"),"")</f>
      </c>
      <c r="AJ12" s="41">
        <f t="shared" si="4"/>
      </c>
      <c r="AK12" s="43"/>
      <c r="AL12" s="43"/>
    </row>
    <row r="13" spans="1:38" s="44" customFormat="1" ht="20.25" customHeight="1">
      <c r="A13" s="39">
        <v>10</v>
      </c>
      <c r="B13" s="63"/>
      <c r="C13" s="64">
        <f t="shared" si="0"/>
      </c>
      <c r="D13" s="65"/>
      <c r="E13" s="66"/>
      <c r="F13" s="67"/>
      <c r="G13" s="68">
        <f>ZE!B13</f>
      </c>
      <c r="H13" s="79" t="s">
        <v>40</v>
      </c>
      <c r="I13" s="80" t="s">
        <v>40</v>
      </c>
      <c r="J13" s="80" t="s">
        <v>40</v>
      </c>
      <c r="K13" s="80" t="s">
        <v>40</v>
      </c>
      <c r="L13" s="80" t="s">
        <v>40</v>
      </c>
      <c r="M13" s="80" t="s">
        <v>40</v>
      </c>
      <c r="N13" s="80" t="s">
        <v>40</v>
      </c>
      <c r="O13" s="79" t="s">
        <v>40</v>
      </c>
      <c r="P13" s="79" t="s">
        <v>40</v>
      </c>
      <c r="Q13" s="79" t="s">
        <v>40</v>
      </c>
      <c r="R13" s="79" t="s">
        <v>40</v>
      </c>
      <c r="S13" s="79" t="s">
        <v>40</v>
      </c>
      <c r="T13" s="79" t="s">
        <v>40</v>
      </c>
      <c r="U13" s="78" t="s">
        <v>40</v>
      </c>
      <c r="V13" s="79" t="s">
        <v>40</v>
      </c>
      <c r="W13" s="82" t="s">
        <v>40</v>
      </c>
      <c r="X13" s="83"/>
      <c r="Y13" s="84"/>
      <c r="Z13" s="84"/>
      <c r="AA13" s="85"/>
      <c r="AB13" s="77">
        <f t="shared" si="1"/>
      </c>
      <c r="AC13" s="102">
        <f>ZE!F13</f>
      </c>
      <c r="AD13" s="42">
        <f t="shared" si="2"/>
      </c>
      <c r="AE13" s="89"/>
      <c r="AF13" s="89"/>
      <c r="AG13" s="89"/>
      <c r="AH13" s="106">
        <f t="shared" si="3"/>
      </c>
      <c r="AI13" s="92">
        <f>IF(ZE!H13,IF(ZE!J13,"B","NB"),"")</f>
      </c>
      <c r="AJ13" s="41">
        <f t="shared" si="4"/>
      </c>
      <c r="AK13" s="43"/>
      <c r="AL13" s="43"/>
    </row>
    <row r="14" spans="1:38" s="44" customFormat="1" ht="20.25" customHeight="1">
      <c r="A14" s="39">
        <v>11</v>
      </c>
      <c r="B14" s="63"/>
      <c r="C14" s="64">
        <f t="shared" si="0"/>
      </c>
      <c r="D14" s="65"/>
      <c r="E14" s="66"/>
      <c r="F14" s="67"/>
      <c r="G14" s="68">
        <f>ZE!B14</f>
      </c>
      <c r="H14" s="79" t="s">
        <v>40</v>
      </c>
      <c r="I14" s="80" t="s">
        <v>40</v>
      </c>
      <c r="J14" s="80" t="s">
        <v>40</v>
      </c>
      <c r="K14" s="80" t="s">
        <v>40</v>
      </c>
      <c r="L14" s="80" t="s">
        <v>40</v>
      </c>
      <c r="M14" s="80" t="s">
        <v>40</v>
      </c>
      <c r="N14" s="80" t="s">
        <v>40</v>
      </c>
      <c r="O14" s="79" t="s">
        <v>40</v>
      </c>
      <c r="P14" s="79" t="s">
        <v>40</v>
      </c>
      <c r="Q14" s="79" t="s">
        <v>40</v>
      </c>
      <c r="R14" s="79" t="s">
        <v>40</v>
      </c>
      <c r="S14" s="79" t="s">
        <v>40</v>
      </c>
      <c r="T14" s="79" t="s">
        <v>40</v>
      </c>
      <c r="U14" s="78" t="s">
        <v>40</v>
      </c>
      <c r="V14" s="79" t="s">
        <v>40</v>
      </c>
      <c r="W14" s="82" t="s">
        <v>40</v>
      </c>
      <c r="X14" s="83"/>
      <c r="Y14" s="84"/>
      <c r="Z14" s="84"/>
      <c r="AA14" s="85"/>
      <c r="AB14" s="77">
        <f t="shared" si="1"/>
      </c>
      <c r="AC14" s="102">
        <f>ZE!F14</f>
      </c>
      <c r="AD14" s="42">
        <f t="shared" si="2"/>
      </c>
      <c r="AE14" s="89"/>
      <c r="AF14" s="89"/>
      <c r="AG14" s="89"/>
      <c r="AH14" s="106">
        <f t="shared" si="3"/>
      </c>
      <c r="AI14" s="92">
        <f>IF(ZE!H14,IF(ZE!J14,"B","NB"),"")</f>
      </c>
      <c r="AJ14" s="41">
        <f t="shared" si="4"/>
      </c>
      <c r="AK14" s="43"/>
      <c r="AL14" s="43"/>
    </row>
    <row r="15" spans="1:38" s="44" customFormat="1" ht="20.25" customHeight="1">
      <c r="A15" s="39">
        <v>12</v>
      </c>
      <c r="B15" s="63"/>
      <c r="C15" s="64">
        <f t="shared" si="0"/>
      </c>
      <c r="D15" s="65"/>
      <c r="E15" s="66"/>
      <c r="F15" s="67"/>
      <c r="G15" s="68">
        <f>ZE!B15</f>
      </c>
      <c r="H15" s="79" t="s">
        <v>40</v>
      </c>
      <c r="I15" s="80" t="s">
        <v>40</v>
      </c>
      <c r="J15" s="80" t="s">
        <v>40</v>
      </c>
      <c r="K15" s="80" t="s">
        <v>40</v>
      </c>
      <c r="L15" s="80" t="s">
        <v>40</v>
      </c>
      <c r="M15" s="80" t="s">
        <v>40</v>
      </c>
      <c r="N15" s="80" t="s">
        <v>40</v>
      </c>
      <c r="O15" s="79" t="s">
        <v>40</v>
      </c>
      <c r="P15" s="79" t="s">
        <v>40</v>
      </c>
      <c r="Q15" s="79" t="s">
        <v>40</v>
      </c>
      <c r="R15" s="79" t="s">
        <v>40</v>
      </c>
      <c r="S15" s="79" t="s">
        <v>40</v>
      </c>
      <c r="T15" s="79" t="s">
        <v>40</v>
      </c>
      <c r="U15" s="78" t="s">
        <v>40</v>
      </c>
      <c r="V15" s="79" t="s">
        <v>40</v>
      </c>
      <c r="W15" s="82" t="s">
        <v>40</v>
      </c>
      <c r="X15" s="83"/>
      <c r="Y15" s="84"/>
      <c r="Z15" s="84"/>
      <c r="AA15" s="85"/>
      <c r="AB15" s="77">
        <f t="shared" si="1"/>
      </c>
      <c r="AC15" s="102">
        <f>ZE!F15</f>
      </c>
      <c r="AD15" s="42">
        <f t="shared" si="2"/>
      </c>
      <c r="AE15" s="89"/>
      <c r="AF15" s="89"/>
      <c r="AG15" s="89"/>
      <c r="AH15" s="106">
        <f t="shared" si="3"/>
      </c>
      <c r="AI15" s="92">
        <f>IF(ZE!H15,IF(ZE!J15,"B","NB"),"")</f>
      </c>
      <c r="AJ15" s="41">
        <f t="shared" si="4"/>
      </c>
      <c r="AK15" s="43"/>
      <c r="AL15" s="43"/>
    </row>
    <row r="16" spans="1:38" s="44" customFormat="1" ht="20.25" customHeight="1">
      <c r="A16" s="39">
        <v>13</v>
      </c>
      <c r="B16" s="63"/>
      <c r="C16" s="64">
        <f t="shared" si="0"/>
      </c>
      <c r="D16" s="65"/>
      <c r="E16" s="66"/>
      <c r="F16" s="67"/>
      <c r="G16" s="68">
        <f>ZE!B16</f>
      </c>
      <c r="H16" s="79" t="s">
        <v>40</v>
      </c>
      <c r="I16" s="80" t="s">
        <v>40</v>
      </c>
      <c r="J16" s="80" t="s">
        <v>40</v>
      </c>
      <c r="K16" s="80" t="s">
        <v>40</v>
      </c>
      <c r="L16" s="80" t="s">
        <v>40</v>
      </c>
      <c r="M16" s="80" t="s">
        <v>40</v>
      </c>
      <c r="N16" s="80" t="s">
        <v>40</v>
      </c>
      <c r="O16" s="79" t="s">
        <v>40</v>
      </c>
      <c r="P16" s="79" t="s">
        <v>40</v>
      </c>
      <c r="Q16" s="79" t="s">
        <v>40</v>
      </c>
      <c r="R16" s="79" t="s">
        <v>40</v>
      </c>
      <c r="S16" s="79" t="s">
        <v>40</v>
      </c>
      <c r="T16" s="79" t="s">
        <v>40</v>
      </c>
      <c r="U16" s="78" t="s">
        <v>40</v>
      </c>
      <c r="V16" s="79" t="s">
        <v>40</v>
      </c>
      <c r="W16" s="82" t="s">
        <v>40</v>
      </c>
      <c r="X16" s="83"/>
      <c r="Y16" s="84"/>
      <c r="Z16" s="84"/>
      <c r="AA16" s="85"/>
      <c r="AB16" s="77">
        <f t="shared" si="1"/>
      </c>
      <c r="AC16" s="102">
        <f>ZE!F16</f>
      </c>
      <c r="AD16" s="42">
        <f t="shared" si="2"/>
      </c>
      <c r="AE16" s="89"/>
      <c r="AF16" s="89"/>
      <c r="AG16" s="89"/>
      <c r="AH16" s="106">
        <f t="shared" si="3"/>
      </c>
      <c r="AI16" s="92">
        <f>IF(ZE!H16,IF(ZE!J16,"B","NB"),"")</f>
      </c>
      <c r="AJ16" s="41">
        <f t="shared" si="4"/>
      </c>
      <c r="AK16" s="43"/>
      <c r="AL16" s="43"/>
    </row>
    <row r="17" spans="1:38" s="44" customFormat="1" ht="20.25" customHeight="1">
      <c r="A17" s="39">
        <v>14</v>
      </c>
      <c r="B17" s="63"/>
      <c r="C17" s="64">
        <f t="shared" si="0"/>
      </c>
      <c r="D17" s="65"/>
      <c r="E17" s="66"/>
      <c r="F17" s="67"/>
      <c r="G17" s="68">
        <f>ZE!B17</f>
      </c>
      <c r="H17" s="79" t="s">
        <v>40</v>
      </c>
      <c r="I17" s="80" t="s">
        <v>40</v>
      </c>
      <c r="J17" s="80" t="s">
        <v>40</v>
      </c>
      <c r="K17" s="80" t="s">
        <v>40</v>
      </c>
      <c r="L17" s="80" t="s">
        <v>40</v>
      </c>
      <c r="M17" s="80" t="s">
        <v>40</v>
      </c>
      <c r="N17" s="80" t="s">
        <v>40</v>
      </c>
      <c r="O17" s="79" t="s">
        <v>40</v>
      </c>
      <c r="P17" s="79" t="s">
        <v>40</v>
      </c>
      <c r="Q17" s="79" t="s">
        <v>40</v>
      </c>
      <c r="R17" s="79" t="s">
        <v>40</v>
      </c>
      <c r="S17" s="79" t="s">
        <v>40</v>
      </c>
      <c r="T17" s="79" t="s">
        <v>40</v>
      </c>
      <c r="U17" s="78" t="s">
        <v>40</v>
      </c>
      <c r="V17" s="79" t="s">
        <v>40</v>
      </c>
      <c r="W17" s="82" t="s">
        <v>40</v>
      </c>
      <c r="X17" s="83"/>
      <c r="Y17" s="84"/>
      <c r="Z17" s="84"/>
      <c r="AA17" s="85"/>
      <c r="AB17" s="77">
        <f t="shared" si="1"/>
      </c>
      <c r="AC17" s="102">
        <f>ZE!F17</f>
      </c>
      <c r="AD17" s="42">
        <f t="shared" si="2"/>
      </c>
      <c r="AE17" s="89"/>
      <c r="AF17" s="89"/>
      <c r="AG17" s="89"/>
      <c r="AH17" s="106">
        <f t="shared" si="3"/>
      </c>
      <c r="AI17" s="92">
        <f>IF(ZE!H17,IF(ZE!J17,"B","NB"),"")</f>
      </c>
      <c r="AJ17" s="41">
        <f t="shared" si="4"/>
      </c>
      <c r="AK17" s="43"/>
      <c r="AL17" s="43"/>
    </row>
    <row r="18" spans="1:38" s="44" customFormat="1" ht="20.25" customHeight="1">
      <c r="A18" s="39">
        <v>15</v>
      </c>
      <c r="B18" s="63"/>
      <c r="C18" s="64">
        <f t="shared" si="0"/>
      </c>
      <c r="D18" s="65"/>
      <c r="E18" s="66"/>
      <c r="F18" s="67"/>
      <c r="G18" s="68">
        <f>ZE!B18</f>
      </c>
      <c r="H18" s="79" t="s">
        <v>40</v>
      </c>
      <c r="I18" s="80" t="s">
        <v>40</v>
      </c>
      <c r="J18" s="80" t="s">
        <v>40</v>
      </c>
      <c r="K18" s="80" t="s">
        <v>40</v>
      </c>
      <c r="L18" s="80" t="s">
        <v>40</v>
      </c>
      <c r="M18" s="80" t="s">
        <v>40</v>
      </c>
      <c r="N18" s="80" t="s">
        <v>40</v>
      </c>
      <c r="O18" s="79" t="s">
        <v>40</v>
      </c>
      <c r="P18" s="79" t="s">
        <v>40</v>
      </c>
      <c r="Q18" s="79" t="s">
        <v>40</v>
      </c>
      <c r="R18" s="79" t="s">
        <v>40</v>
      </c>
      <c r="S18" s="79" t="s">
        <v>40</v>
      </c>
      <c r="T18" s="79" t="s">
        <v>40</v>
      </c>
      <c r="U18" s="78" t="s">
        <v>40</v>
      </c>
      <c r="V18" s="79" t="s">
        <v>40</v>
      </c>
      <c r="W18" s="82" t="s">
        <v>40</v>
      </c>
      <c r="X18" s="83"/>
      <c r="Y18" s="84"/>
      <c r="Z18" s="84"/>
      <c r="AA18" s="85"/>
      <c r="AB18" s="77">
        <f t="shared" si="1"/>
      </c>
      <c r="AC18" s="102">
        <f>ZE!F18</f>
      </c>
      <c r="AD18" s="42">
        <f t="shared" si="2"/>
      </c>
      <c r="AE18" s="89"/>
      <c r="AF18" s="89"/>
      <c r="AG18" s="89"/>
      <c r="AH18" s="106">
        <f t="shared" si="3"/>
      </c>
      <c r="AI18" s="92">
        <f>IF(ZE!H18,IF(ZE!J18,"B","NB"),"")</f>
      </c>
      <c r="AJ18" s="41">
        <f t="shared" si="4"/>
      </c>
      <c r="AK18" s="43"/>
      <c r="AL18" s="43"/>
    </row>
    <row r="19" spans="1:38" s="44" customFormat="1" ht="20.25" customHeight="1">
      <c r="A19" s="39">
        <v>16</v>
      </c>
      <c r="B19" s="63"/>
      <c r="C19" s="64">
        <f t="shared" si="0"/>
      </c>
      <c r="D19" s="65"/>
      <c r="E19" s="66"/>
      <c r="F19" s="67"/>
      <c r="G19" s="68">
        <f>ZE!B19</f>
      </c>
      <c r="H19" s="79" t="s">
        <v>40</v>
      </c>
      <c r="I19" s="80" t="s">
        <v>40</v>
      </c>
      <c r="J19" s="80" t="s">
        <v>40</v>
      </c>
      <c r="K19" s="80" t="s">
        <v>40</v>
      </c>
      <c r="L19" s="80" t="s">
        <v>40</v>
      </c>
      <c r="M19" s="80" t="s">
        <v>40</v>
      </c>
      <c r="N19" s="80" t="s">
        <v>40</v>
      </c>
      <c r="O19" s="79" t="s">
        <v>40</v>
      </c>
      <c r="P19" s="79" t="s">
        <v>40</v>
      </c>
      <c r="Q19" s="79" t="s">
        <v>40</v>
      </c>
      <c r="R19" s="79" t="s">
        <v>40</v>
      </c>
      <c r="S19" s="79" t="s">
        <v>40</v>
      </c>
      <c r="T19" s="79" t="s">
        <v>40</v>
      </c>
      <c r="U19" s="78" t="s">
        <v>40</v>
      </c>
      <c r="V19" s="79" t="s">
        <v>40</v>
      </c>
      <c r="W19" s="82" t="s">
        <v>40</v>
      </c>
      <c r="X19" s="83"/>
      <c r="Y19" s="84"/>
      <c r="Z19" s="84"/>
      <c r="AA19" s="85"/>
      <c r="AB19" s="77">
        <f t="shared" si="1"/>
      </c>
      <c r="AC19" s="102">
        <f>ZE!F19</f>
      </c>
      <c r="AD19" s="42">
        <f t="shared" si="2"/>
      </c>
      <c r="AE19" s="89"/>
      <c r="AF19" s="89"/>
      <c r="AG19" s="89"/>
      <c r="AH19" s="106">
        <f t="shared" si="3"/>
      </c>
      <c r="AI19" s="92">
        <f>IF(ZE!H19,IF(ZE!J19,"B","NB"),"")</f>
      </c>
      <c r="AJ19" s="41">
        <f t="shared" si="4"/>
      </c>
      <c r="AK19" s="43"/>
      <c r="AL19" s="43"/>
    </row>
    <row r="20" spans="1:38" s="44" customFormat="1" ht="20.25" customHeight="1">
      <c r="A20" s="39">
        <v>17</v>
      </c>
      <c r="B20" s="63"/>
      <c r="C20" s="64">
        <f t="shared" si="0"/>
      </c>
      <c r="D20" s="65"/>
      <c r="E20" s="66"/>
      <c r="F20" s="67"/>
      <c r="G20" s="68">
        <f>ZE!B20</f>
      </c>
      <c r="H20" s="79" t="s">
        <v>40</v>
      </c>
      <c r="I20" s="80" t="s">
        <v>40</v>
      </c>
      <c r="J20" s="80" t="s">
        <v>40</v>
      </c>
      <c r="K20" s="80" t="s">
        <v>40</v>
      </c>
      <c r="L20" s="80" t="s">
        <v>40</v>
      </c>
      <c r="M20" s="80" t="s">
        <v>40</v>
      </c>
      <c r="N20" s="80" t="s">
        <v>40</v>
      </c>
      <c r="O20" s="79" t="s">
        <v>40</v>
      </c>
      <c r="P20" s="79" t="s">
        <v>40</v>
      </c>
      <c r="Q20" s="79" t="s">
        <v>40</v>
      </c>
      <c r="R20" s="79" t="s">
        <v>40</v>
      </c>
      <c r="S20" s="79" t="s">
        <v>40</v>
      </c>
      <c r="T20" s="79" t="s">
        <v>40</v>
      </c>
      <c r="U20" s="78" t="s">
        <v>40</v>
      </c>
      <c r="V20" s="79" t="s">
        <v>40</v>
      </c>
      <c r="W20" s="82" t="s">
        <v>40</v>
      </c>
      <c r="X20" s="83"/>
      <c r="Y20" s="84"/>
      <c r="Z20" s="84"/>
      <c r="AA20" s="85"/>
      <c r="AB20" s="77">
        <f t="shared" si="1"/>
      </c>
      <c r="AC20" s="102">
        <f>ZE!F20</f>
      </c>
      <c r="AD20" s="42">
        <f t="shared" si="2"/>
      </c>
      <c r="AE20" s="89"/>
      <c r="AF20" s="89"/>
      <c r="AG20" s="89"/>
      <c r="AH20" s="106">
        <f t="shared" si="3"/>
      </c>
      <c r="AI20" s="92">
        <f>IF(ZE!H20,IF(ZE!J20,"B","NB"),"")</f>
      </c>
      <c r="AJ20" s="41">
        <f t="shared" si="4"/>
      </c>
      <c r="AK20" s="43"/>
      <c r="AL20" s="43"/>
    </row>
    <row r="21" spans="1:38" s="44" customFormat="1" ht="20.25" customHeight="1">
      <c r="A21" s="39">
        <v>18</v>
      </c>
      <c r="B21" s="63"/>
      <c r="C21" s="64">
        <f t="shared" si="0"/>
      </c>
      <c r="D21" s="65"/>
      <c r="E21" s="66"/>
      <c r="F21" s="67"/>
      <c r="G21" s="68">
        <f>ZE!B21</f>
      </c>
      <c r="H21" s="79" t="s">
        <v>40</v>
      </c>
      <c r="I21" s="80" t="s">
        <v>40</v>
      </c>
      <c r="J21" s="80" t="s">
        <v>40</v>
      </c>
      <c r="K21" s="80" t="s">
        <v>40</v>
      </c>
      <c r="L21" s="80" t="s">
        <v>40</v>
      </c>
      <c r="M21" s="80" t="s">
        <v>40</v>
      </c>
      <c r="N21" s="80" t="s">
        <v>40</v>
      </c>
      <c r="O21" s="79" t="s">
        <v>40</v>
      </c>
      <c r="P21" s="79" t="s">
        <v>40</v>
      </c>
      <c r="Q21" s="79" t="s">
        <v>40</v>
      </c>
      <c r="R21" s="79" t="s">
        <v>40</v>
      </c>
      <c r="S21" s="79" t="s">
        <v>40</v>
      </c>
      <c r="T21" s="79" t="s">
        <v>40</v>
      </c>
      <c r="U21" s="78" t="s">
        <v>40</v>
      </c>
      <c r="V21" s="79" t="s">
        <v>40</v>
      </c>
      <c r="W21" s="82" t="s">
        <v>40</v>
      </c>
      <c r="X21" s="83"/>
      <c r="Y21" s="84"/>
      <c r="Z21" s="84"/>
      <c r="AA21" s="85"/>
      <c r="AB21" s="77">
        <f t="shared" si="1"/>
      </c>
      <c r="AC21" s="102">
        <f>ZE!F21</f>
      </c>
      <c r="AD21" s="42">
        <f t="shared" si="2"/>
      </c>
      <c r="AE21" s="89"/>
      <c r="AF21" s="89"/>
      <c r="AG21" s="89"/>
      <c r="AH21" s="106">
        <f t="shared" si="3"/>
      </c>
      <c r="AI21" s="92">
        <f>IF(ZE!H21,IF(ZE!J21,"B","NB"),"")</f>
      </c>
      <c r="AJ21" s="41">
        <f t="shared" si="4"/>
      </c>
      <c r="AK21" s="43"/>
      <c r="AL21" s="43"/>
    </row>
    <row r="22" spans="1:38" s="44" customFormat="1" ht="20.25" customHeight="1">
      <c r="A22" s="39">
        <v>19</v>
      </c>
      <c r="B22" s="63"/>
      <c r="C22" s="64">
        <f>IF(AND(B22&lt;&gt;"",Ausrichter&lt;&gt;""),Ausrichter,"")</f>
      </c>
      <c r="D22" s="65"/>
      <c r="E22" s="66"/>
      <c r="F22" s="67"/>
      <c r="G22" s="68">
        <f>ZE!B22</f>
      </c>
      <c r="H22" s="79" t="s">
        <v>40</v>
      </c>
      <c r="I22" s="80" t="s">
        <v>40</v>
      </c>
      <c r="J22" s="80" t="s">
        <v>40</v>
      </c>
      <c r="K22" s="80" t="s">
        <v>40</v>
      </c>
      <c r="L22" s="80" t="s">
        <v>40</v>
      </c>
      <c r="M22" s="80" t="s">
        <v>40</v>
      </c>
      <c r="N22" s="80" t="s">
        <v>40</v>
      </c>
      <c r="O22" s="79" t="s">
        <v>40</v>
      </c>
      <c r="P22" s="79" t="s">
        <v>40</v>
      </c>
      <c r="Q22" s="79" t="s">
        <v>40</v>
      </c>
      <c r="R22" s="79" t="s">
        <v>40</v>
      </c>
      <c r="S22" s="79" t="s">
        <v>40</v>
      </c>
      <c r="T22" s="79" t="s">
        <v>40</v>
      </c>
      <c r="U22" s="78" t="s">
        <v>40</v>
      </c>
      <c r="V22" s="79" t="s">
        <v>40</v>
      </c>
      <c r="W22" s="82" t="s">
        <v>40</v>
      </c>
      <c r="X22" s="83"/>
      <c r="Y22" s="84"/>
      <c r="Z22" s="84"/>
      <c r="AA22" s="85"/>
      <c r="AB22" s="77">
        <f>IF(G22&lt;&gt;"",VLOOKUP(G22,nst,27,FALSE),"")</f>
      </c>
      <c r="AC22" s="102">
        <f>ZE!F22</f>
      </c>
      <c r="AD22" s="42">
        <f>IF(AND(G22&lt;&gt;"",SUM(H22:W22)&gt;0),SUM(H22:W22),"")</f>
      </c>
      <c r="AE22" s="89"/>
      <c r="AF22" s="89"/>
      <c r="AG22" s="89"/>
      <c r="AH22" s="106">
        <f>IF(G22&lt;&gt;"",IF(VLOOKUP($G22,nst,26,FALSE)=COUNT(H22:W22),IF(AB22=1,AD22,IF(AND(AB22=2,AE22&lt;&gt;""),AE22+AD22,"")),""),"")</f>
      </c>
      <c r="AI22" s="92">
        <f>IF(ZE!H22,IF(ZE!J22,"B","NB"),"")</f>
      </c>
      <c r="AJ22" s="41">
        <f>IF(AI22&lt;&gt;"",IF(AI22="B",G22,"----"),"")</f>
      </c>
      <c r="AK22" s="43"/>
      <c r="AL22" s="43"/>
    </row>
    <row r="23" spans="1:38" s="44" customFormat="1" ht="20.25" customHeight="1" thickBot="1">
      <c r="A23" s="39">
        <v>20</v>
      </c>
      <c r="B23" s="63"/>
      <c r="C23" s="64">
        <f>IF(AND(B23&lt;&gt;"",Ausrichter&lt;&gt;""),Ausrichter,"")</f>
      </c>
      <c r="D23" s="65"/>
      <c r="E23" s="66"/>
      <c r="F23" s="67"/>
      <c r="G23" s="68">
        <f>ZE!B23</f>
      </c>
      <c r="H23" s="79" t="s">
        <v>40</v>
      </c>
      <c r="I23" s="80" t="s">
        <v>40</v>
      </c>
      <c r="J23" s="80" t="s">
        <v>40</v>
      </c>
      <c r="K23" s="80" t="s">
        <v>40</v>
      </c>
      <c r="L23" s="80" t="s">
        <v>40</v>
      </c>
      <c r="M23" s="80" t="s">
        <v>40</v>
      </c>
      <c r="N23" s="80" t="s">
        <v>40</v>
      </c>
      <c r="O23" s="79" t="s">
        <v>40</v>
      </c>
      <c r="P23" s="79" t="s">
        <v>40</v>
      </c>
      <c r="Q23" s="79" t="s">
        <v>40</v>
      </c>
      <c r="R23" s="79" t="s">
        <v>40</v>
      </c>
      <c r="S23" s="79" t="s">
        <v>40</v>
      </c>
      <c r="T23" s="79" t="s">
        <v>40</v>
      </c>
      <c r="U23" s="78" t="s">
        <v>40</v>
      </c>
      <c r="V23" s="79" t="s">
        <v>40</v>
      </c>
      <c r="W23" s="82" t="s">
        <v>40</v>
      </c>
      <c r="X23" s="83"/>
      <c r="Y23" s="84"/>
      <c r="Z23" s="84"/>
      <c r="AA23" s="85"/>
      <c r="AB23" s="77">
        <f>IF(G23&lt;&gt;"",VLOOKUP(G23,nst,27,FALSE),"")</f>
      </c>
      <c r="AC23" s="103">
        <f>ZE!F23</f>
      </c>
      <c r="AD23" s="104">
        <f>IF(AND(G23&lt;&gt;"",SUM(H23:W23)&gt;0),SUM(H23:W23),"")</f>
      </c>
      <c r="AE23" s="105"/>
      <c r="AF23" s="105"/>
      <c r="AG23" s="105"/>
      <c r="AH23" s="106">
        <f>IF(G23&lt;&gt;"",IF(VLOOKUP($G23,nst,26,FALSE)=COUNT(H23:W23),IF(AB23=1,AD23,IF(AND(AB23=2,AE23&lt;&gt;""),AE23+AD23,"")),""),"")</f>
      </c>
      <c r="AI23" s="107">
        <f>IF(ZE!H23,IF(ZE!J23,"B","NB"),"")</f>
      </c>
      <c r="AJ23" s="41">
        <f>IF(AI23&lt;&gt;"",IF(AI23="B",G23,"----"),"")</f>
      </c>
      <c r="AK23" s="43"/>
      <c r="AL23" s="43"/>
    </row>
    <row r="24" spans="1:36" ht="10.5" customHeight="1">
      <c r="A24" s="45" t="s">
        <v>13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/>
      <c r="X24" s="48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9"/>
    </row>
    <row r="25" spans="1:36" ht="9.75" customHeight="1">
      <c r="A25" s="50" t="s">
        <v>34</v>
      </c>
      <c r="B25" s="5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52"/>
      <c r="X25" s="5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54"/>
    </row>
    <row r="26" spans="1:36" ht="9.75" customHeight="1">
      <c r="A26" s="55" t="s">
        <v>35</v>
      </c>
      <c r="B26" s="5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52"/>
      <c r="X26" s="5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54"/>
    </row>
    <row r="27" spans="1:36" ht="9.75" customHeight="1">
      <c r="A27" s="55" t="s">
        <v>36</v>
      </c>
      <c r="B27" s="5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56"/>
      <c r="X27" s="57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54"/>
    </row>
    <row r="28" spans="1:36" ht="9.75" customHeight="1">
      <c r="A28" s="55" t="s">
        <v>37</v>
      </c>
      <c r="B28" s="51"/>
      <c r="C28" s="43"/>
      <c r="D28" s="43"/>
      <c r="E28" s="43"/>
      <c r="F28" s="58"/>
      <c r="G28" s="58"/>
      <c r="H28" s="58"/>
      <c r="I28" s="58"/>
      <c r="J28" s="58"/>
      <c r="K28" s="58"/>
      <c r="L28" s="58"/>
      <c r="M28" s="43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7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43"/>
      <c r="AJ28" s="54"/>
    </row>
    <row r="29" spans="1:36" ht="9.75" customHeight="1" thickBot="1">
      <c r="A29" s="59" t="s">
        <v>38</v>
      </c>
      <c r="B29" s="60"/>
      <c r="C29" s="24"/>
      <c r="D29" s="126" t="s">
        <v>14</v>
      </c>
      <c r="E29" s="127"/>
      <c r="F29" s="146" t="s">
        <v>15</v>
      </c>
      <c r="G29" s="146"/>
      <c r="H29" s="146"/>
      <c r="I29" s="146"/>
      <c r="J29" s="146"/>
      <c r="K29" s="146"/>
      <c r="L29" s="146"/>
      <c r="M29" s="108" t="s">
        <v>5</v>
      </c>
      <c r="N29" s="146" t="s">
        <v>149</v>
      </c>
      <c r="O29" s="146"/>
      <c r="P29" s="146"/>
      <c r="Q29" s="146"/>
      <c r="R29" s="146"/>
      <c r="S29" s="146"/>
      <c r="T29" s="146"/>
      <c r="U29" s="146"/>
      <c r="V29" s="146"/>
      <c r="W29" s="146"/>
      <c r="X29" s="108"/>
      <c r="Y29" s="146" t="s">
        <v>16</v>
      </c>
      <c r="Z29" s="146"/>
      <c r="AA29" s="146"/>
      <c r="AB29" s="146"/>
      <c r="AC29" s="146"/>
      <c r="AD29" s="146"/>
      <c r="AE29" s="146"/>
      <c r="AF29" s="146"/>
      <c r="AG29" s="146"/>
      <c r="AH29" s="146"/>
      <c r="AI29" s="61"/>
      <c r="AJ29" s="109" t="s">
        <v>150</v>
      </c>
    </row>
  </sheetData>
  <sheetProtection sheet="1"/>
  <mergeCells count="39">
    <mergeCell ref="F29:L29"/>
    <mergeCell ref="N29:W29"/>
    <mergeCell ref="Y29:AH29"/>
    <mergeCell ref="V2:V3"/>
    <mergeCell ref="W2:W3"/>
    <mergeCell ref="X2:X3"/>
    <mergeCell ref="Y2:Y3"/>
    <mergeCell ref="Z2:Z3"/>
    <mergeCell ref="AA2:AA3"/>
    <mergeCell ref="O2:O3"/>
    <mergeCell ref="AE2:AE3"/>
    <mergeCell ref="AF2:AF3"/>
    <mergeCell ref="AD2:AD3"/>
    <mergeCell ref="AB2:AB3"/>
    <mergeCell ref="AJ2:AJ3"/>
    <mergeCell ref="AG2:AG3"/>
    <mergeCell ref="AH2:AH3"/>
    <mergeCell ref="AI2:AI3"/>
    <mergeCell ref="AC2:AC3"/>
    <mergeCell ref="I2:I3"/>
    <mergeCell ref="T2:T3"/>
    <mergeCell ref="U2:U3"/>
    <mergeCell ref="H2:H3"/>
    <mergeCell ref="M2:M3"/>
    <mergeCell ref="S2:S3"/>
    <mergeCell ref="R2:R3"/>
    <mergeCell ref="J2:J3"/>
    <mergeCell ref="K2:K3"/>
    <mergeCell ref="L2:L3"/>
    <mergeCell ref="P2:P3"/>
    <mergeCell ref="Q2:Q3"/>
    <mergeCell ref="D29:E29"/>
    <mergeCell ref="N2:N3"/>
    <mergeCell ref="E2:F2"/>
    <mergeCell ref="A2:A3"/>
    <mergeCell ref="B2:B3"/>
    <mergeCell ref="C2:C3"/>
    <mergeCell ref="D2:D3"/>
    <mergeCell ref="G2:G3"/>
  </mergeCells>
  <conditionalFormatting sqref="AE4:AE23">
    <cfRule type="expression" priority="7" dxfId="1" stopIfTrue="1">
      <formula>OR(AB4=1,AB4=3)</formula>
    </cfRule>
  </conditionalFormatting>
  <conditionalFormatting sqref="AF4:AG23">
    <cfRule type="expression" priority="8" dxfId="1" stopIfTrue="1">
      <formula>OR($AB4=1,$AB4=2)</formula>
    </cfRule>
  </conditionalFormatting>
  <conditionalFormatting sqref="AH4:AH23">
    <cfRule type="expression" priority="9" dxfId="1" stopIfTrue="1">
      <formula>AB4=3</formula>
    </cfRule>
  </conditionalFormatting>
  <conditionalFormatting sqref="D22:D23">
    <cfRule type="expression" priority="10" dxfId="2" stopIfTrue="1">
      <formula>NOT(INDEX(mindestalterErreicht,CELL("Zeile",D22)-3))</formula>
    </cfRule>
  </conditionalFormatting>
  <conditionalFormatting sqref="AI4:AJ23">
    <cfRule type="expression" priority="11" dxfId="7" stopIfTrue="1">
      <formula>$AI4="NB"</formula>
    </cfRule>
  </conditionalFormatting>
  <conditionalFormatting sqref="E22:E23">
    <cfRule type="expression" priority="12" dxfId="2" stopIfTrue="1">
      <formula>NOT(INDEX(vorbereitungszeitErreicht,CELL("Zeile",E22)-3))</formula>
    </cfRule>
  </conditionalFormatting>
  <conditionalFormatting sqref="D5:D21">
    <cfRule type="expression" priority="3" dxfId="2" stopIfTrue="1">
      <formula>NOT(INDEX(mindestalterErreicht,CELL("Zeile",D5)-3))</formula>
    </cfRule>
  </conditionalFormatting>
  <conditionalFormatting sqref="E5:E21">
    <cfRule type="expression" priority="4" dxfId="2" stopIfTrue="1">
      <formula>NOT(INDEX(vorbereitungszeitErreicht,CELL("Zeile",E5)-3))</formula>
    </cfRule>
  </conditionalFormatting>
  <conditionalFormatting sqref="D4">
    <cfRule type="expression" priority="1" dxfId="2" stopIfTrue="1">
      <formula>NOT(INDEX(mindestalterErreicht,CELL("Zeile",D4)-3))</formula>
    </cfRule>
  </conditionalFormatting>
  <conditionalFormatting sqref="E4">
    <cfRule type="expression" priority="2" dxfId="2" stopIfTrue="1">
      <formula>NOT(INDEX(vorbereitungszeitErreicht,CELL("Zeile",E4)-3))</formula>
    </cfRule>
  </conditionalFormatting>
  <conditionalFormatting sqref="H4:AA23">
    <cfRule type="expression" priority="21" dxfId="1" stopIfTrue="1">
      <formula>IF($G4&lt;&gt;"",(VLOOKUP($G4,nst,CELL("Spalte",H4)-CELL("Spalte",$H4)+6,FALSE)=0),FALSE)</formula>
    </cfRule>
    <cfRule type="expression" priority="22" dxfId="0" stopIfTrue="1">
      <formula>IF($G4&lt;&gt;"",(VLOOKUP($G4,nst,CELL("Spalte",H4)-CELL("Spalte",$H4)+6,FALSE)="z"),FALSE)</formula>
    </cfRule>
  </conditionalFormatting>
  <dataValidations count="7">
    <dataValidation type="list" allowBlank="1" showInputMessage="1" showErrorMessage="1" errorTitle="Ungültige Graduierung" error="Bitte Graduierungen nur mit dem Text eingeben, der in der Auswahlliste (Klick auf Schaltfläche rechts der Zelle) angeboten wird." sqref="F4:F23">
      <formula1>bisherigerGrad</formula1>
    </dataValidation>
    <dataValidation type="list" allowBlank="1" showInputMessage="1" showErrorMessage="1" errorTitle="Ungültige Graduierung" error="Bitte Graduierungen nur mit dem Text eingeben, der der Auswahlliste (Klick auf Schaltfläche rechts der Zelle) angeboten wird." sqref="G4:G23">
      <formula1>angestrebterGrad</formula1>
    </dataValidation>
    <dataValidation type="whole" allowBlank="1" showInputMessage="1" showErrorMessage="1" errorTitle="Ungültiger Punktewert" error="Bitte eine ganze Zahl zwischen 12 und 90 für den Punktewert des zweiten Prüfers eingeben." sqref="AE4:AE23">
      <formula1>12</formula1>
      <formula2>90</formula2>
    </dataValidation>
    <dataValidation type="list" allowBlank="1" showInputMessage="1" showErrorMessage="1" errorTitle="Ungültiger Wert" error="Bitte nur &quot;B&quot; für &quot;bestanden&quot; oder &quot;NB&quot; für &quot;nicht bestanden&quot; eingeben." sqref="AF4:AG23">
      <formula1>bNb</formula1>
    </dataValidation>
    <dataValidation type="list" allowBlank="1" showInputMessage="1" showErrorMessage="1" errorTitle="Ungültige Eingabe" error="Bitte nur &quot;B&quot; für &quot;bestanden&quot; oder &quot;NB&quot; für &quot;nicht bestanden&quot; eingeben." sqref="AI4:AI23">
      <formula1>bNb</formula1>
    </dataValidation>
    <dataValidation type="whole" allowBlank="1" showInputMessage="1" showErrorMessage="1" errorTitle="Anzahl der Prüfer" error="Anzahl der Prüfer muss 1, 2 oder 3 sein." sqref="AB4:AB23">
      <formula1>1</formula1>
      <formula2>3</formula2>
    </dataValidation>
    <dataValidation type="whole" allowBlank="1" showInputMessage="1" showErrorMessage="1" errorTitle="Ungültiger Punktewert" error="Bitte eine ganze Zahl von 1 bis 5 als Punktzahl für das Prüfungsfach eingeben." sqref="H4:W23">
      <formula1>1</formula1>
      <formula2>5</formula2>
    </dataValidation>
  </dataValidations>
  <printOptions/>
  <pageMargins left="0.1968503937007874" right="0.1968503937007874" top="0.1968503937007874" bottom="0" header="0.5118110236220472" footer="0.5118110236220472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H1">
      <selection activeCell="AH10" sqref="AH10"/>
    </sheetView>
  </sheetViews>
  <sheetFormatPr defaultColWidth="11.421875" defaultRowHeight="12.75"/>
  <cols>
    <col min="1" max="1" width="6.140625" style="0" bestFit="1" customWidth="1"/>
    <col min="2" max="2" width="5.57421875" style="0" bestFit="1" customWidth="1"/>
    <col min="3" max="3" width="6.00390625" style="0" bestFit="1" customWidth="1"/>
    <col min="4" max="4" width="2.7109375" style="0" bestFit="1" customWidth="1"/>
    <col min="5" max="5" width="10.140625" style="0" bestFit="1" customWidth="1"/>
    <col min="6" max="6" width="2.7109375" style="0" bestFit="1" customWidth="1"/>
    <col min="7" max="7" width="7.00390625" style="0" bestFit="1" customWidth="1"/>
    <col min="8" max="8" width="2.7109375" style="0" bestFit="1" customWidth="1"/>
    <col min="9" max="29" width="3.00390625" style="0" bestFit="1" customWidth="1"/>
    <col min="30" max="30" width="3.421875" style="0" bestFit="1" customWidth="1"/>
    <col min="31" max="31" width="3.00390625" style="0" bestFit="1" customWidth="1"/>
    <col min="32" max="32" width="3.28125" style="0" customWidth="1"/>
  </cols>
  <sheetData>
    <row r="1" spans="3:35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I1" s="95"/>
    </row>
    <row r="2" spans="1:35" ht="102" customHeight="1">
      <c r="A2" s="2" t="s">
        <v>12</v>
      </c>
      <c r="B2" s="3" t="s">
        <v>99</v>
      </c>
      <c r="C2" s="3" t="s">
        <v>100</v>
      </c>
      <c r="D2" s="2" t="s">
        <v>97</v>
      </c>
      <c r="E2" s="2" t="s">
        <v>11</v>
      </c>
      <c r="F2" s="2" t="s">
        <v>98</v>
      </c>
      <c r="G2" s="2" t="s">
        <v>101</v>
      </c>
      <c r="H2" s="3" t="s">
        <v>0</v>
      </c>
      <c r="I2" s="3" t="s">
        <v>23</v>
      </c>
      <c r="J2" s="3" t="s">
        <v>24</v>
      </c>
      <c r="K2" s="3" t="s">
        <v>25</v>
      </c>
      <c r="L2" s="3" t="s">
        <v>39</v>
      </c>
      <c r="M2" s="3" t="s">
        <v>26</v>
      </c>
      <c r="N2" s="3" t="s">
        <v>27</v>
      </c>
      <c r="O2" s="3" t="s">
        <v>20</v>
      </c>
      <c r="P2" s="3" t="s">
        <v>144</v>
      </c>
      <c r="Q2" s="3" t="s">
        <v>1</v>
      </c>
      <c r="R2" s="3" t="s">
        <v>28</v>
      </c>
      <c r="S2" s="3" t="s">
        <v>29</v>
      </c>
      <c r="T2" s="3" t="s">
        <v>145</v>
      </c>
      <c r="U2" s="3" t="s">
        <v>22</v>
      </c>
      <c r="V2" s="3" t="s">
        <v>30</v>
      </c>
      <c r="W2" s="3" t="s">
        <v>18</v>
      </c>
      <c r="X2" s="4" t="s">
        <v>3</v>
      </c>
      <c r="Y2" s="4" t="s">
        <v>2</v>
      </c>
      <c r="Z2" s="4" t="s">
        <v>31</v>
      </c>
      <c r="AA2" s="4" t="s">
        <v>32</v>
      </c>
      <c r="AB2" s="3" t="s">
        <v>4</v>
      </c>
      <c r="AC2" s="3" t="s">
        <v>6</v>
      </c>
      <c r="AD2" s="3" t="s">
        <v>33</v>
      </c>
      <c r="AE2" s="3" t="s">
        <v>131</v>
      </c>
      <c r="AF2" s="3" t="s">
        <v>132</v>
      </c>
      <c r="AH2" s="3"/>
      <c r="AI2" s="3"/>
    </row>
    <row r="3" spans="1:38" ht="12.75">
      <c r="A3" s="8" t="s">
        <v>58</v>
      </c>
      <c r="B3" s="9" t="s">
        <v>47</v>
      </c>
      <c r="C3" s="9" t="s">
        <v>45</v>
      </c>
      <c r="D3" s="5">
        <v>6</v>
      </c>
      <c r="E3" s="6">
        <f aca="true" t="shared" si="0" ref="E3:E15">DATE(YEAR(PTag)-D3,MONTH(PTag),DAY(PTag))</f>
        <v>42917</v>
      </c>
      <c r="F3" s="7">
        <v>6</v>
      </c>
      <c r="G3" s="6">
        <f aca="true" t="shared" si="1" ref="G3:G19">DATE(IF(MONTH(PTag)&gt;F3,YEAR(PTag),YEAR(PTag)-1),IF(MONTH(PTag)&gt;F3,(MONTH(PTag)-F3),MONTH(PTag)+12-F3),DAY(PTag))</f>
        <v>44927</v>
      </c>
      <c r="H3" s="9">
        <v>1</v>
      </c>
      <c r="I3" s="9" t="s">
        <v>96</v>
      </c>
      <c r="J3" s="9" t="s">
        <v>96</v>
      </c>
      <c r="K3" s="9" t="s">
        <v>96</v>
      </c>
      <c r="L3" s="9">
        <v>1</v>
      </c>
      <c r="M3" s="9" t="s">
        <v>96</v>
      </c>
      <c r="N3" s="9" t="s">
        <v>96</v>
      </c>
      <c r="O3" s="9">
        <v>0</v>
      </c>
      <c r="P3" s="9">
        <v>0</v>
      </c>
      <c r="Q3" s="9">
        <v>0</v>
      </c>
      <c r="R3" s="9">
        <v>0</v>
      </c>
      <c r="S3" s="9">
        <v>1</v>
      </c>
      <c r="T3" s="9">
        <v>1</v>
      </c>
      <c r="U3" s="9">
        <v>1</v>
      </c>
      <c r="V3" s="9">
        <v>1</v>
      </c>
      <c r="W3" s="9">
        <v>1</v>
      </c>
      <c r="X3" s="7" t="s">
        <v>102</v>
      </c>
      <c r="Y3" s="5">
        <v>0</v>
      </c>
      <c r="Z3" s="5">
        <v>0</v>
      </c>
      <c r="AA3" s="5">
        <v>0</v>
      </c>
      <c r="AB3" s="10">
        <f aca="true" t="shared" si="2" ref="AB3:AB19">SUM(H3:W3)</f>
        <v>7</v>
      </c>
      <c r="AC3" s="10">
        <v>1</v>
      </c>
      <c r="AD3" s="10">
        <f aca="true" t="shared" si="3" ref="AD3:AD19">AB3*3</f>
        <v>21</v>
      </c>
      <c r="AE3">
        <f>COUNTIF(Prüfungsliste!AJ$4:AJ$23,MV!C3)</f>
        <v>0</v>
      </c>
      <c r="AF3">
        <f>COUNTIF(Prüfungsliste!G$4:G$23,MV!C3)</f>
        <v>0</v>
      </c>
      <c r="AH3" s="96" t="s">
        <v>139</v>
      </c>
      <c r="AI3" s="96" t="s">
        <v>17</v>
      </c>
      <c r="AJ3" s="96" t="s">
        <v>141</v>
      </c>
      <c r="AL3" s="96" t="s">
        <v>153</v>
      </c>
    </row>
    <row r="4" spans="1:36" ht="12.75">
      <c r="A4" s="8" t="s">
        <v>45</v>
      </c>
      <c r="B4" s="9" t="s">
        <v>47</v>
      </c>
      <c r="C4" s="9" t="s">
        <v>46</v>
      </c>
      <c r="D4" s="5">
        <v>7</v>
      </c>
      <c r="E4" s="6">
        <f t="shared" si="0"/>
        <v>42552</v>
      </c>
      <c r="F4" s="7">
        <v>6</v>
      </c>
      <c r="G4" s="6">
        <f t="shared" si="1"/>
        <v>44927</v>
      </c>
      <c r="H4" s="9">
        <v>1</v>
      </c>
      <c r="I4" s="9" t="s">
        <v>96</v>
      </c>
      <c r="J4" s="9" t="s">
        <v>96</v>
      </c>
      <c r="K4" s="9" t="s">
        <v>96</v>
      </c>
      <c r="L4" s="9">
        <v>1</v>
      </c>
      <c r="M4" s="9" t="s">
        <v>96</v>
      </c>
      <c r="N4" s="9" t="s">
        <v>96</v>
      </c>
      <c r="O4" s="9">
        <v>0</v>
      </c>
      <c r="P4" s="9">
        <v>0</v>
      </c>
      <c r="Q4" s="9">
        <v>0</v>
      </c>
      <c r="R4" s="9">
        <v>0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7" t="s">
        <v>102</v>
      </c>
      <c r="Y4" s="5">
        <v>0</v>
      </c>
      <c r="Z4" s="5">
        <v>0</v>
      </c>
      <c r="AA4" s="5">
        <v>0</v>
      </c>
      <c r="AB4" s="10">
        <f t="shared" si="2"/>
        <v>7</v>
      </c>
      <c r="AC4" s="10">
        <v>1</v>
      </c>
      <c r="AD4" s="10">
        <f t="shared" si="3"/>
        <v>21</v>
      </c>
      <c r="AE4">
        <f>COUNTIF(Prüfungsliste!AJ$4:AJ$23,MV!C4)</f>
        <v>0</v>
      </c>
      <c r="AF4">
        <f>COUNTIF(Prüfungsliste!G$4:G$23,MV!C4)</f>
        <v>0</v>
      </c>
      <c r="AH4" s="97" t="s">
        <v>140</v>
      </c>
      <c r="AI4" s="99">
        <v>44826</v>
      </c>
      <c r="AJ4" s="98" t="s">
        <v>142</v>
      </c>
    </row>
    <row r="5" spans="1:36" ht="12.75">
      <c r="A5" s="8" t="s">
        <v>46</v>
      </c>
      <c r="B5" s="9" t="s">
        <v>47</v>
      </c>
      <c r="C5" s="9" t="s">
        <v>47</v>
      </c>
      <c r="D5" s="5">
        <v>8</v>
      </c>
      <c r="E5" s="6">
        <f t="shared" si="0"/>
        <v>42186</v>
      </c>
      <c r="F5" s="7">
        <v>6</v>
      </c>
      <c r="G5" s="6">
        <f t="shared" si="1"/>
        <v>44927</v>
      </c>
      <c r="H5" s="9">
        <v>1</v>
      </c>
      <c r="I5" s="9">
        <v>1</v>
      </c>
      <c r="J5" s="9">
        <v>1</v>
      </c>
      <c r="K5" s="9">
        <v>1</v>
      </c>
      <c r="L5" s="9">
        <v>0</v>
      </c>
      <c r="M5" s="9">
        <v>1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7" t="s">
        <v>102</v>
      </c>
      <c r="Y5" s="5">
        <v>0</v>
      </c>
      <c r="Z5" s="5">
        <v>0</v>
      </c>
      <c r="AA5" s="5">
        <v>0</v>
      </c>
      <c r="AB5" s="10">
        <f t="shared" si="2"/>
        <v>11</v>
      </c>
      <c r="AC5" s="10">
        <v>1</v>
      </c>
      <c r="AD5" s="10">
        <f t="shared" si="3"/>
        <v>33</v>
      </c>
      <c r="AE5">
        <f>COUNTIF(Prüfungsliste!AJ$4:AJ$23,MV!C5)</f>
        <v>0</v>
      </c>
      <c r="AF5">
        <f>COUNTIF(Prüfungsliste!G$4:G$23,MV!C5)</f>
        <v>0</v>
      </c>
      <c r="AH5" s="62" t="s">
        <v>148</v>
      </c>
      <c r="AI5" s="99">
        <v>44827</v>
      </c>
      <c r="AJ5" t="s">
        <v>143</v>
      </c>
    </row>
    <row r="6" spans="1:36" ht="12.75">
      <c r="A6" s="8" t="s">
        <v>47</v>
      </c>
      <c r="B6" s="9" t="s">
        <v>50</v>
      </c>
      <c r="C6" s="9" t="s">
        <v>48</v>
      </c>
      <c r="D6" s="5">
        <v>9</v>
      </c>
      <c r="E6" s="6">
        <f t="shared" si="0"/>
        <v>41821</v>
      </c>
      <c r="F6" s="7">
        <v>6</v>
      </c>
      <c r="G6" s="6">
        <f t="shared" si="1"/>
        <v>44927</v>
      </c>
      <c r="H6" s="9">
        <v>1</v>
      </c>
      <c r="I6" s="9" t="s">
        <v>96</v>
      </c>
      <c r="J6" s="9" t="s">
        <v>96</v>
      </c>
      <c r="K6" s="9" t="s">
        <v>96</v>
      </c>
      <c r="L6" s="9">
        <v>1</v>
      </c>
      <c r="M6" s="9" t="s">
        <v>96</v>
      </c>
      <c r="N6" s="9" t="s">
        <v>96</v>
      </c>
      <c r="O6" s="9">
        <v>0</v>
      </c>
      <c r="P6" s="9">
        <v>0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7" t="s">
        <v>102</v>
      </c>
      <c r="Y6" s="5">
        <v>0</v>
      </c>
      <c r="Z6" s="5">
        <v>0</v>
      </c>
      <c r="AA6" s="5">
        <v>0</v>
      </c>
      <c r="AB6" s="10">
        <f t="shared" si="2"/>
        <v>9</v>
      </c>
      <c r="AC6" s="10">
        <v>1</v>
      </c>
      <c r="AD6" s="10">
        <f t="shared" si="3"/>
        <v>27</v>
      </c>
      <c r="AE6">
        <f>COUNTIF(Prüfungsliste!AJ$4:AJ$23,MV!C6)</f>
        <v>0</v>
      </c>
      <c r="AF6">
        <f>COUNTIF(Prüfungsliste!G$4:G$23,MV!C6)</f>
        <v>0</v>
      </c>
      <c r="AH6" t="s">
        <v>146</v>
      </c>
      <c r="AI6" s="99">
        <v>44998</v>
      </c>
      <c r="AJ6" t="s">
        <v>147</v>
      </c>
    </row>
    <row r="7" spans="1:36" ht="12.75">
      <c r="A7" s="8" t="s">
        <v>48</v>
      </c>
      <c r="B7" s="9" t="s">
        <v>50</v>
      </c>
      <c r="C7" s="9" t="s">
        <v>49</v>
      </c>
      <c r="D7" s="5">
        <v>10</v>
      </c>
      <c r="E7" s="6">
        <f t="shared" si="0"/>
        <v>41456</v>
      </c>
      <c r="F7" s="7">
        <v>6</v>
      </c>
      <c r="G7" s="6">
        <f t="shared" si="1"/>
        <v>44927</v>
      </c>
      <c r="H7" s="9">
        <v>1</v>
      </c>
      <c r="I7" s="9" t="s">
        <v>96</v>
      </c>
      <c r="J7" s="9" t="s">
        <v>96</v>
      </c>
      <c r="K7" s="9" t="s">
        <v>96</v>
      </c>
      <c r="L7" s="9">
        <v>1</v>
      </c>
      <c r="M7" s="9" t="s">
        <v>96</v>
      </c>
      <c r="N7" s="9" t="s">
        <v>96</v>
      </c>
      <c r="O7" s="9">
        <v>0</v>
      </c>
      <c r="P7" s="9">
        <v>0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7" t="s">
        <v>102</v>
      </c>
      <c r="Y7" s="5">
        <v>0</v>
      </c>
      <c r="Z7" s="5">
        <v>0</v>
      </c>
      <c r="AA7" s="5">
        <v>0</v>
      </c>
      <c r="AB7" s="10">
        <f t="shared" si="2"/>
        <v>9</v>
      </c>
      <c r="AC7" s="10">
        <v>1</v>
      </c>
      <c r="AD7" s="10">
        <f t="shared" si="3"/>
        <v>27</v>
      </c>
      <c r="AE7">
        <f>COUNTIF(Prüfungsliste!AJ$4:AJ$23,MV!C7)</f>
        <v>0</v>
      </c>
      <c r="AF7">
        <f>COUNTIF(Prüfungsliste!G$4:G$23,MV!C7)</f>
        <v>0</v>
      </c>
      <c r="AH7" s="95" t="s">
        <v>151</v>
      </c>
      <c r="AI7" s="99">
        <v>45089</v>
      </c>
      <c r="AJ7" s="96" t="s">
        <v>152</v>
      </c>
    </row>
    <row r="8" spans="1:36" ht="12.75">
      <c r="A8" s="8" t="s">
        <v>49</v>
      </c>
      <c r="B8" s="9" t="s">
        <v>50</v>
      </c>
      <c r="C8" s="9" t="s">
        <v>50</v>
      </c>
      <c r="D8" s="5">
        <v>11</v>
      </c>
      <c r="E8" s="6">
        <f t="shared" si="0"/>
        <v>41091</v>
      </c>
      <c r="F8" s="7">
        <v>6</v>
      </c>
      <c r="G8" s="6">
        <f t="shared" si="1"/>
        <v>44927</v>
      </c>
      <c r="H8" s="9">
        <v>1</v>
      </c>
      <c r="I8" s="9">
        <v>1</v>
      </c>
      <c r="J8" s="9">
        <v>1</v>
      </c>
      <c r="K8" s="9">
        <v>1</v>
      </c>
      <c r="L8" s="9">
        <v>0</v>
      </c>
      <c r="M8" s="9">
        <v>1</v>
      </c>
      <c r="N8" s="9">
        <v>1</v>
      </c>
      <c r="O8" s="9">
        <v>0</v>
      </c>
      <c r="P8" s="9">
        <v>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7" t="s">
        <v>102</v>
      </c>
      <c r="Y8" s="5">
        <v>0</v>
      </c>
      <c r="Z8" s="5">
        <v>0</v>
      </c>
      <c r="AA8" s="5">
        <v>0</v>
      </c>
      <c r="AB8" s="10">
        <f t="shared" si="2"/>
        <v>13</v>
      </c>
      <c r="AC8" s="10">
        <v>1</v>
      </c>
      <c r="AD8" s="10">
        <f t="shared" si="3"/>
        <v>39</v>
      </c>
      <c r="AE8">
        <f>COUNTIF(Prüfungsliste!AJ$4:AJ$23,MV!C8)</f>
        <v>0</v>
      </c>
      <c r="AF8">
        <f>COUNTIF(Prüfungsliste!G$4:G$23,MV!C8)</f>
        <v>0</v>
      </c>
      <c r="AH8" s="110" t="s">
        <v>154</v>
      </c>
      <c r="AI8" s="99">
        <v>45101</v>
      </c>
      <c r="AJ8" s="96" t="s">
        <v>155</v>
      </c>
    </row>
    <row r="9" spans="1:36" ht="12.75">
      <c r="A9" s="8" t="s">
        <v>50</v>
      </c>
      <c r="B9" s="9" t="s">
        <v>52</v>
      </c>
      <c r="C9" s="9" t="s">
        <v>51</v>
      </c>
      <c r="D9" s="5">
        <v>12</v>
      </c>
      <c r="E9" s="6">
        <f t="shared" si="0"/>
        <v>40725</v>
      </c>
      <c r="F9" s="7">
        <v>6</v>
      </c>
      <c r="G9" s="6">
        <f t="shared" si="1"/>
        <v>44927</v>
      </c>
      <c r="H9" s="9">
        <v>1</v>
      </c>
      <c r="I9" s="9" t="s">
        <v>96</v>
      </c>
      <c r="J9" s="9" t="s">
        <v>96</v>
      </c>
      <c r="K9" s="9" t="s">
        <v>96</v>
      </c>
      <c r="L9" s="9">
        <v>1</v>
      </c>
      <c r="M9" s="9" t="s">
        <v>96</v>
      </c>
      <c r="N9" s="9" t="s">
        <v>96</v>
      </c>
      <c r="O9" s="9">
        <v>1</v>
      </c>
      <c r="P9" s="9">
        <v>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7" t="s">
        <v>102</v>
      </c>
      <c r="Y9" s="5">
        <v>0</v>
      </c>
      <c r="Z9" s="5">
        <v>0</v>
      </c>
      <c r="AA9" s="5">
        <v>0</v>
      </c>
      <c r="AB9" s="10">
        <f t="shared" si="2"/>
        <v>10</v>
      </c>
      <c r="AC9" s="10">
        <v>1</v>
      </c>
      <c r="AD9" s="10">
        <f t="shared" si="3"/>
        <v>30</v>
      </c>
      <c r="AE9">
        <f>COUNTIF(Prüfungsliste!AJ$4:AJ$23,MV!C9)</f>
        <v>0</v>
      </c>
      <c r="AF9">
        <f>COUNTIF(Prüfungsliste!G$4:G$23,MV!C9)</f>
        <v>0</v>
      </c>
      <c r="AH9" s="62" t="s">
        <v>157</v>
      </c>
      <c r="AI9" s="99">
        <v>45108</v>
      </c>
      <c r="AJ9" s="96" t="s">
        <v>156</v>
      </c>
    </row>
    <row r="10" spans="1:32" ht="12.75">
      <c r="A10" s="8" t="s">
        <v>51</v>
      </c>
      <c r="B10" s="9" t="s">
        <v>52</v>
      </c>
      <c r="C10" s="9" t="s">
        <v>52</v>
      </c>
      <c r="D10" s="5">
        <v>13</v>
      </c>
      <c r="E10" s="6">
        <f t="shared" si="0"/>
        <v>40360</v>
      </c>
      <c r="F10" s="7">
        <v>6</v>
      </c>
      <c r="G10" s="6">
        <f t="shared" si="1"/>
        <v>44927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7" t="s">
        <v>102</v>
      </c>
      <c r="Y10" s="5">
        <v>0</v>
      </c>
      <c r="Z10" s="5">
        <v>0</v>
      </c>
      <c r="AA10" s="5">
        <v>0</v>
      </c>
      <c r="AB10" s="10">
        <f t="shared" si="2"/>
        <v>15</v>
      </c>
      <c r="AC10" s="10">
        <v>1</v>
      </c>
      <c r="AD10" s="10">
        <f t="shared" si="3"/>
        <v>45</v>
      </c>
      <c r="AE10">
        <f>COUNTIF(Prüfungsliste!AJ$4:AJ$23,MV!C10)</f>
        <v>0</v>
      </c>
      <c r="AF10">
        <f>COUNTIF(Prüfungsliste!G$4:G$23,MV!C10)</f>
        <v>0</v>
      </c>
    </row>
    <row r="11" spans="1:32" ht="12.75">
      <c r="A11" s="8" t="s">
        <v>52</v>
      </c>
      <c r="B11" s="9" t="s">
        <v>54</v>
      </c>
      <c r="C11" s="9" t="s">
        <v>53</v>
      </c>
      <c r="D11" s="5">
        <v>13</v>
      </c>
      <c r="E11" s="6">
        <f t="shared" si="0"/>
        <v>40360</v>
      </c>
      <c r="F11" s="7">
        <v>6</v>
      </c>
      <c r="G11" s="6">
        <f t="shared" si="1"/>
        <v>44927</v>
      </c>
      <c r="H11" s="9">
        <v>1</v>
      </c>
      <c r="I11" s="9" t="s">
        <v>96</v>
      </c>
      <c r="J11" s="9" t="s">
        <v>96</v>
      </c>
      <c r="K11" s="9" t="s">
        <v>96</v>
      </c>
      <c r="L11" s="9">
        <v>1</v>
      </c>
      <c r="M11" s="9" t="s">
        <v>96</v>
      </c>
      <c r="N11" s="9" t="s">
        <v>96</v>
      </c>
      <c r="O11" s="9">
        <v>1</v>
      </c>
      <c r="P11" s="9">
        <v>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7" t="s">
        <v>102</v>
      </c>
      <c r="Y11" s="5">
        <v>0</v>
      </c>
      <c r="Z11" s="5">
        <v>0</v>
      </c>
      <c r="AA11" s="5">
        <v>0</v>
      </c>
      <c r="AB11" s="10">
        <f t="shared" si="2"/>
        <v>10</v>
      </c>
      <c r="AC11" s="10">
        <v>1</v>
      </c>
      <c r="AD11" s="10">
        <f t="shared" si="3"/>
        <v>30</v>
      </c>
      <c r="AE11">
        <f>COUNTIF(Prüfungsliste!AJ$4:AJ$23,MV!C11)</f>
        <v>0</v>
      </c>
      <c r="AF11">
        <f>COUNTIF(Prüfungsliste!G$4:G$23,MV!C11)</f>
        <v>0</v>
      </c>
    </row>
    <row r="12" spans="1:32" ht="12.75">
      <c r="A12" s="8" t="s">
        <v>53</v>
      </c>
      <c r="B12" s="9" t="s">
        <v>54</v>
      </c>
      <c r="C12" s="9" t="s">
        <v>54</v>
      </c>
      <c r="D12" s="5">
        <v>14</v>
      </c>
      <c r="E12" s="6">
        <f t="shared" si="0"/>
        <v>39995</v>
      </c>
      <c r="F12" s="7">
        <v>6</v>
      </c>
      <c r="G12" s="6">
        <f t="shared" si="1"/>
        <v>44927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7" t="s">
        <v>102</v>
      </c>
      <c r="Y12" s="5">
        <v>0</v>
      </c>
      <c r="Z12" s="5">
        <v>0</v>
      </c>
      <c r="AA12" s="5">
        <v>0</v>
      </c>
      <c r="AB12" s="10">
        <f t="shared" si="2"/>
        <v>16</v>
      </c>
      <c r="AC12" s="10">
        <v>2</v>
      </c>
      <c r="AD12" s="10">
        <f t="shared" si="3"/>
        <v>48</v>
      </c>
      <c r="AE12">
        <f>COUNTIF(Prüfungsliste!AJ$4:AJ$23,MV!C12)</f>
        <v>0</v>
      </c>
      <c r="AF12">
        <f>COUNTIF(Prüfungsliste!G$4:G$23,MV!C12)</f>
        <v>0</v>
      </c>
    </row>
    <row r="13" spans="1:32" ht="12.75">
      <c r="A13" s="8" t="s">
        <v>54</v>
      </c>
      <c r="B13" s="8" t="s">
        <v>56</v>
      </c>
      <c r="C13" s="9" t="s">
        <v>55</v>
      </c>
      <c r="D13" s="5">
        <v>14</v>
      </c>
      <c r="E13" s="6">
        <f t="shared" si="0"/>
        <v>39995</v>
      </c>
      <c r="F13" s="7">
        <v>6</v>
      </c>
      <c r="G13" s="6">
        <f t="shared" si="1"/>
        <v>44927</v>
      </c>
      <c r="H13" s="9">
        <v>0</v>
      </c>
      <c r="I13" s="9" t="s">
        <v>96</v>
      </c>
      <c r="J13" s="9" t="s">
        <v>96</v>
      </c>
      <c r="K13" s="9" t="s">
        <v>96</v>
      </c>
      <c r="L13" s="9">
        <v>1</v>
      </c>
      <c r="M13" s="9" t="s">
        <v>96</v>
      </c>
      <c r="N13" s="9" t="s">
        <v>96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0</v>
      </c>
      <c r="V13" s="9">
        <v>1</v>
      </c>
      <c r="W13" s="9">
        <v>1</v>
      </c>
      <c r="X13" s="7" t="s">
        <v>102</v>
      </c>
      <c r="Y13" s="5">
        <v>0</v>
      </c>
      <c r="Z13" s="5">
        <v>0</v>
      </c>
      <c r="AA13" s="5">
        <v>0</v>
      </c>
      <c r="AB13" s="10">
        <f t="shared" si="2"/>
        <v>9</v>
      </c>
      <c r="AC13" s="10">
        <v>2</v>
      </c>
      <c r="AD13" s="10">
        <f t="shared" si="3"/>
        <v>27</v>
      </c>
      <c r="AE13">
        <f>COUNTIF(Prüfungsliste!AJ$4:AJ$23,MV!C13)</f>
        <v>0</v>
      </c>
      <c r="AF13">
        <f>COUNTIF(Prüfungsliste!G$4:G$23,MV!C13)</f>
        <v>0</v>
      </c>
    </row>
    <row r="14" spans="1:32" ht="12.75">
      <c r="A14" s="8" t="s">
        <v>59</v>
      </c>
      <c r="B14" s="8" t="s">
        <v>56</v>
      </c>
      <c r="C14" s="8" t="s">
        <v>56</v>
      </c>
      <c r="D14" s="5">
        <v>16</v>
      </c>
      <c r="E14" s="6">
        <f t="shared" si="0"/>
        <v>39264</v>
      </c>
      <c r="F14" s="7">
        <v>12</v>
      </c>
      <c r="G14" s="6">
        <f t="shared" si="1"/>
        <v>44743</v>
      </c>
      <c r="H14" s="9">
        <v>0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0</v>
      </c>
      <c r="V14" s="9">
        <v>1</v>
      </c>
      <c r="W14" s="9">
        <v>1</v>
      </c>
      <c r="X14" s="5">
        <v>1</v>
      </c>
      <c r="Y14" s="5">
        <v>0</v>
      </c>
      <c r="Z14" s="5">
        <v>0</v>
      </c>
      <c r="AA14" s="5">
        <v>0</v>
      </c>
      <c r="AB14" s="10">
        <f t="shared" si="2"/>
        <v>14</v>
      </c>
      <c r="AC14" s="10">
        <v>2</v>
      </c>
      <c r="AD14" s="10">
        <f t="shared" si="3"/>
        <v>42</v>
      </c>
      <c r="AE14">
        <f>COUNTIF(Prüfungsliste!AJ$4:AJ$23,MV!C14)</f>
        <v>0</v>
      </c>
      <c r="AF14">
        <f>COUNTIF(Prüfungsliste!G$4:G$23,MV!C14)</f>
        <v>0</v>
      </c>
    </row>
    <row r="15" spans="1:32" ht="12.75">
      <c r="A15" s="8" t="s">
        <v>56</v>
      </c>
      <c r="B15" s="8" t="s">
        <v>41</v>
      </c>
      <c r="C15" s="8" t="s">
        <v>41</v>
      </c>
      <c r="D15" s="5">
        <v>18</v>
      </c>
      <c r="E15" s="6">
        <f t="shared" si="0"/>
        <v>38534</v>
      </c>
      <c r="F15" s="7">
        <v>12</v>
      </c>
      <c r="G15" s="6">
        <f t="shared" si="1"/>
        <v>44743</v>
      </c>
      <c r="H15" s="9">
        <v>0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0</v>
      </c>
      <c r="V15" s="9">
        <v>1</v>
      </c>
      <c r="W15" s="9">
        <v>1</v>
      </c>
      <c r="X15" s="5">
        <v>1</v>
      </c>
      <c r="Y15" s="5">
        <v>1</v>
      </c>
      <c r="Z15" s="5">
        <v>1</v>
      </c>
      <c r="AA15" s="5">
        <v>1</v>
      </c>
      <c r="AB15" s="10">
        <f t="shared" si="2"/>
        <v>14</v>
      </c>
      <c r="AC15" s="10">
        <v>3</v>
      </c>
      <c r="AD15" s="10">
        <f t="shared" si="3"/>
        <v>42</v>
      </c>
      <c r="AE15">
        <f>COUNTIF(Prüfungsliste!AJ$4:AJ$23,MV!C15)</f>
        <v>0</v>
      </c>
      <c r="AF15">
        <f>COUNTIF(Prüfungsliste!G$4:G$23,MV!C15)</f>
        <v>0</v>
      </c>
    </row>
    <row r="16" spans="1:32" ht="12.75">
      <c r="A16" s="8" t="s">
        <v>41</v>
      </c>
      <c r="B16" s="8" t="s">
        <v>42</v>
      </c>
      <c r="C16" s="8" t="s">
        <v>42</v>
      </c>
      <c r="D16" s="8"/>
      <c r="E16" s="6"/>
      <c r="F16" s="7">
        <v>24</v>
      </c>
      <c r="G16" s="6">
        <f t="shared" si="1"/>
        <v>44378</v>
      </c>
      <c r="H16" s="9">
        <v>0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0</v>
      </c>
      <c r="V16" s="9">
        <v>1</v>
      </c>
      <c r="W16" s="9">
        <v>1</v>
      </c>
      <c r="X16" s="5">
        <v>1</v>
      </c>
      <c r="Y16" s="5">
        <v>1</v>
      </c>
      <c r="Z16" s="5">
        <v>1</v>
      </c>
      <c r="AA16" s="5">
        <v>0</v>
      </c>
      <c r="AB16" s="10">
        <f t="shared" si="2"/>
        <v>14</v>
      </c>
      <c r="AC16" s="10">
        <v>3</v>
      </c>
      <c r="AD16" s="10">
        <f t="shared" si="3"/>
        <v>42</v>
      </c>
      <c r="AE16">
        <f>COUNTIF(Prüfungsliste!AJ$4:AJ$23,MV!C16)</f>
        <v>0</v>
      </c>
      <c r="AF16">
        <f>COUNTIF(Prüfungsliste!G$4:G$23,MV!C16)</f>
        <v>0</v>
      </c>
    </row>
    <row r="17" spans="1:32" ht="12.75">
      <c r="A17" s="8" t="s">
        <v>42</v>
      </c>
      <c r="B17" s="8" t="s">
        <v>43</v>
      </c>
      <c r="C17" s="8" t="s">
        <v>43</v>
      </c>
      <c r="D17" s="8"/>
      <c r="E17" s="6"/>
      <c r="F17" s="7">
        <v>36</v>
      </c>
      <c r="G17" s="6">
        <f t="shared" si="1"/>
        <v>44013</v>
      </c>
      <c r="H17" s="9">
        <v>0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0</v>
      </c>
      <c r="V17" s="9">
        <v>1</v>
      </c>
      <c r="W17" s="9">
        <v>1</v>
      </c>
      <c r="X17" s="5">
        <v>1</v>
      </c>
      <c r="Y17" s="5">
        <v>1</v>
      </c>
      <c r="Z17" s="5">
        <v>1</v>
      </c>
      <c r="AA17" s="5">
        <v>0</v>
      </c>
      <c r="AB17" s="10">
        <f t="shared" si="2"/>
        <v>14</v>
      </c>
      <c r="AC17" s="10">
        <v>3</v>
      </c>
      <c r="AD17" s="10">
        <f t="shared" si="3"/>
        <v>42</v>
      </c>
      <c r="AE17">
        <f>COUNTIF(Prüfungsliste!AJ$4:AJ$23,MV!C17)</f>
        <v>0</v>
      </c>
      <c r="AF17">
        <f>COUNTIF(Prüfungsliste!G$4:G$23,MV!C17)</f>
        <v>0</v>
      </c>
    </row>
    <row r="18" spans="1:32" ht="12.75">
      <c r="A18" s="8" t="s">
        <v>43</v>
      </c>
      <c r="B18" s="8" t="s">
        <v>44</v>
      </c>
      <c r="C18" s="8" t="s">
        <v>44</v>
      </c>
      <c r="D18" s="8"/>
      <c r="E18" s="6"/>
      <c r="F18" s="7">
        <v>48</v>
      </c>
      <c r="G18" s="6">
        <f t="shared" si="1"/>
        <v>43647</v>
      </c>
      <c r="H18" s="9">
        <v>0</v>
      </c>
      <c r="I18" s="9">
        <v>1</v>
      </c>
      <c r="J18" s="9">
        <v>0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0</v>
      </c>
      <c r="V18" s="9">
        <v>1</v>
      </c>
      <c r="W18" s="9">
        <v>1</v>
      </c>
      <c r="X18" s="5">
        <v>1</v>
      </c>
      <c r="Y18" s="5">
        <v>1</v>
      </c>
      <c r="Z18" s="5">
        <v>1</v>
      </c>
      <c r="AA18" s="5">
        <v>0</v>
      </c>
      <c r="AB18" s="10">
        <f t="shared" si="2"/>
        <v>13</v>
      </c>
      <c r="AC18" s="10">
        <v>3</v>
      </c>
      <c r="AD18" s="10">
        <f t="shared" si="3"/>
        <v>39</v>
      </c>
      <c r="AE18">
        <f>COUNTIF(Prüfungsliste!AJ$4:AJ$23,MV!C18)</f>
        <v>0</v>
      </c>
      <c r="AF18">
        <f>COUNTIF(Prüfungsliste!G$4:G$23,MV!C18)</f>
        <v>0</v>
      </c>
    </row>
    <row r="19" spans="1:32" ht="12.75">
      <c r="A19" s="8" t="s">
        <v>44</v>
      </c>
      <c r="B19" s="8" t="s">
        <v>57</v>
      </c>
      <c r="C19" s="8" t="s">
        <v>57</v>
      </c>
      <c r="D19" s="8"/>
      <c r="E19" s="6"/>
      <c r="F19" s="7">
        <v>60</v>
      </c>
      <c r="G19" s="6">
        <f t="shared" si="1"/>
        <v>43282</v>
      </c>
      <c r="H19" s="9">
        <v>0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0</v>
      </c>
      <c r="V19" s="9">
        <v>1</v>
      </c>
      <c r="W19" s="9">
        <v>1</v>
      </c>
      <c r="X19" s="5">
        <v>1</v>
      </c>
      <c r="Y19" s="5">
        <v>1</v>
      </c>
      <c r="Z19" s="5">
        <v>1</v>
      </c>
      <c r="AA19" s="5">
        <v>0</v>
      </c>
      <c r="AB19" s="10">
        <f t="shared" si="2"/>
        <v>14</v>
      </c>
      <c r="AC19" s="10">
        <v>3</v>
      </c>
      <c r="AD19" s="10">
        <f t="shared" si="3"/>
        <v>42</v>
      </c>
      <c r="AE19">
        <f>COUNTIF(Prüfungsliste!AJ$4:AJ$23,MV!C19)</f>
        <v>0</v>
      </c>
      <c r="AF19">
        <f>COUNTIF(Prüfungsliste!G$4:G$23,MV!C19)</f>
        <v>0</v>
      </c>
    </row>
    <row r="20" spans="5:30" ht="12.75">
      <c r="E20" s="1" t="s">
        <v>113</v>
      </c>
      <c r="AD20" t="s">
        <v>125</v>
      </c>
    </row>
    <row r="21" spans="5:33" ht="12.75">
      <c r="E21" s="6">
        <f>DATE(YEAR(PTag)-15,MONTH(PTag),DAY(PTag))</f>
        <v>39630</v>
      </c>
      <c r="AD21" t="s">
        <v>118</v>
      </c>
      <c r="AF21" t="b">
        <f>(SUM(AF3:AF14)&gt;0)</f>
        <v>0</v>
      </c>
      <c r="AG21" t="s">
        <v>133</v>
      </c>
    </row>
    <row r="22" spans="30:33" ht="12.75">
      <c r="AD22" t="s">
        <v>119</v>
      </c>
      <c r="AF22" t="b">
        <f>(SUM(AF15:AF19)&gt;0)</f>
        <v>0</v>
      </c>
      <c r="AG22" t="s">
        <v>134</v>
      </c>
    </row>
    <row r="24" ht="12.75">
      <c r="E24" s="62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L3" sqref="AL3"/>
    </sheetView>
  </sheetViews>
  <sheetFormatPr defaultColWidth="11.421875" defaultRowHeight="12.75"/>
  <cols>
    <col min="1" max="1" width="12.7109375" style="0" bestFit="1" customWidth="1"/>
    <col min="2" max="2" width="12.7109375" style="0" customWidth="1"/>
  </cols>
  <sheetData>
    <row r="1" spans="1:4" ht="12.75">
      <c r="A1" t="s">
        <v>110</v>
      </c>
      <c r="C1" t="s">
        <v>112</v>
      </c>
      <c r="D1" t="s">
        <v>123</v>
      </c>
    </row>
    <row r="2" spans="1:4" ht="12.75">
      <c r="A2">
        <v>15</v>
      </c>
      <c r="C2">
        <v>14</v>
      </c>
      <c r="D2">
        <v>5</v>
      </c>
    </row>
    <row r="3" spans="1:13" ht="63.75">
      <c r="A3" s="13" t="s">
        <v>109</v>
      </c>
      <c r="B3" s="13" t="s">
        <v>114</v>
      </c>
      <c r="C3" s="13" t="s">
        <v>111</v>
      </c>
      <c r="D3" s="13" t="s">
        <v>124</v>
      </c>
      <c r="E3" s="13" t="s">
        <v>122</v>
      </c>
      <c r="F3" s="13" t="s">
        <v>115</v>
      </c>
      <c r="G3" s="13" t="s">
        <v>116</v>
      </c>
      <c r="H3" s="13" t="s">
        <v>117</v>
      </c>
      <c r="I3" s="13" t="s">
        <v>120</v>
      </c>
      <c r="J3" s="13" t="s">
        <v>121</v>
      </c>
      <c r="K3" s="13" t="s">
        <v>137</v>
      </c>
      <c r="L3" s="13" t="s">
        <v>138</v>
      </c>
      <c r="M3" s="13" t="s">
        <v>136</v>
      </c>
    </row>
    <row r="4" spans="1:13" ht="12.75">
      <c r="A4" s="11" t="b">
        <f>AND(Prüfungsliste!D4&lt;&gt;"",Prüfungsliste!D4&gt;Kinderprüfungsgrenze)</f>
        <v>0</v>
      </c>
      <c r="B4" s="12">
        <f>IF(Prüfungsliste!$F4&lt;&gt;"",VLOOKUP(Prüfungsliste!$F4,nstGrad,IF(A4,3,2),FALSE),"")</f>
      </c>
      <c r="C4" t="b">
        <f>IF(Prüfungsliste!G4&lt;&gt;"",OR(VLOOKUP(Prüfungsliste!G4,nst,3,FALSE)="",VLOOKUP(Prüfungsliste!G4,nst,3,FALSE)&gt;=DATE(YEAR(Prüfungsliste!D4),MONTH(Prüfungsliste!D4),DAY(Prüfungsliste!D4)-C$2)),TRUE)</f>
        <v>1</v>
      </c>
      <c r="D4">
        <f aca="true" t="shared" si="0" ref="D4:D23">IF(B4&lt;&gt;"",VLOOKUP(B4,nst,4,FALSE)*D$2*30/100,"")</f>
      </c>
      <c r="E4" t="b">
        <f>IF(Prüfungsliste!G4&lt;&gt;"",OR(VLOOKUP(Prüfungsliste!G4,nst,5,FALSE)="",VLOOKUP(Prüfungsliste!G4,nst,5,FALSE)&gt;=DATE(YEAR(Prüfungsliste!E4),MONTH(Prüfungsliste!E4),DAY(Prüfungsliste!E4)-D4)),TRUE)</f>
        <v>1</v>
      </c>
      <c r="F4">
        <f>IF(Prüfungsliste!G4&lt;&gt;"",IF(Prüfungsliste!AB4=2,VLOOKUP(Prüfungsliste!G4,nst,28,FALSE)*2,VLOOKUP(Prüfungsliste!G4,nst,28,FALSE)),"")</f>
      </c>
      <c r="G4" t="b">
        <f>IF(Prüfungsliste!G4&lt;&gt;"",OR(VLOOKUP(Prüfungsliste!$G4,nst,26,FALSE)=COUNT(Prüfungsliste!H4:Prüfungsliste!W4),ZE!M4),FALSE)</f>
        <v>0</v>
      </c>
      <c r="H4" t="b">
        <f>IF(Prüfungsliste!G4&lt;&gt;"",AND(G4,IF(Prüfungsliste!AB4=1,TRUE,IF(Prüfungsliste!AB4=2,Prüfungsliste!AE4&gt;0,IF(Prüfungsliste!AB4=3,AND(Prüfungsliste!AF4&lt;&gt;"",Prüfungsliste!AG4&lt;&gt;""),FALSE)))),FALSE)</f>
        <v>0</v>
      </c>
      <c r="I4" t="b">
        <f>IF(Prüfungsliste!AB4=2,TRUE,AND(NOT(M4),Prüfungsliste!AD4&gt;=F4))</f>
        <v>1</v>
      </c>
      <c r="J4" t="b">
        <f>IF(Prüfungsliste!AB4=1,I4,IF(Prüfungsliste!AB4=2,Prüfungsliste!AE4+Prüfungsliste!AD4&gt;=F4,IF(Prüfungsliste!AB4=3,IF(I4,1,0)+IF(Prüfungsliste!AF4="B",1,0)+IF(Prüfungsliste!AG4="B",1,0)&gt;=2,FALSE)))</f>
        <v>0</v>
      </c>
      <c r="K4" t="b">
        <f>IF(OR(Prüfungsliste!AB4=1,Prüfungsliste!AB4=3),COUNTIF(Prüfungsliste!H4:W4,1)&gt;=1,FALSE)</f>
        <v>0</v>
      </c>
      <c r="L4" t="b">
        <f>IF(AND(Prüfungsliste!G4="5. Dan",Prüfungsliste!T4&lt;&gt;""),OR(AND(Prüfungsliste!T4&lt;=2,OR(Prüfungsliste!AF4="NB",Prüfungsliste!AG4="NB")),AND(Prüfungsliste!AF4="NB",Prüfungsliste!AG4="NB")),FALSE)</f>
        <v>0</v>
      </c>
      <c r="M4" t="b">
        <f>OR(ZE!K4,ZE!L4)</f>
        <v>0</v>
      </c>
    </row>
    <row r="5" spans="1:13" ht="12.75">
      <c r="A5" s="11" t="b">
        <f>AND(Prüfungsliste!D5&lt;&gt;"",Prüfungsliste!D5&gt;Kinderprüfungsgrenze)</f>
        <v>0</v>
      </c>
      <c r="B5" s="12">
        <f>IF(Prüfungsliste!$F5&lt;&gt;"",VLOOKUP(Prüfungsliste!$F5,nstGrad,IF(A5,3,2),FALSE),"")</f>
      </c>
      <c r="C5" t="b">
        <f>IF(Prüfungsliste!G5&lt;&gt;"",OR(VLOOKUP(Prüfungsliste!G5,nst,3,FALSE)="",VLOOKUP(Prüfungsliste!G5,nst,3,FALSE)&gt;=DATE(YEAR(Prüfungsliste!D5),MONTH(Prüfungsliste!D5),DAY(Prüfungsliste!D5)-C$2)),TRUE)</f>
        <v>1</v>
      </c>
      <c r="D5">
        <f t="shared" si="0"/>
      </c>
      <c r="E5" t="b">
        <f>IF(Prüfungsliste!G5&lt;&gt;"",OR(VLOOKUP(Prüfungsliste!G5,nst,5,FALSE)="",VLOOKUP(Prüfungsliste!G5,nst,5,FALSE)&gt;=DATE(YEAR(Prüfungsliste!E5),MONTH(Prüfungsliste!E5),DAY(Prüfungsliste!E5)-D5)),TRUE)</f>
        <v>1</v>
      </c>
      <c r="F5">
        <f>IF(Prüfungsliste!G5&lt;&gt;"",IF(Prüfungsliste!AB5=2,VLOOKUP(Prüfungsliste!G5,nst,28,FALSE)*2,VLOOKUP(Prüfungsliste!G5,nst,28,FALSE)),"")</f>
      </c>
      <c r="G5" t="b">
        <f>IF(Prüfungsliste!G5&lt;&gt;"",OR(VLOOKUP(Prüfungsliste!$G5,nst,26,FALSE)=COUNT(Prüfungsliste!H5:Prüfungsliste!W5),ZE!M5),FALSE)</f>
        <v>0</v>
      </c>
      <c r="H5" t="b">
        <f>IF(Prüfungsliste!G5&lt;&gt;"",AND(G5,IF(Prüfungsliste!AB5=1,TRUE,IF(Prüfungsliste!AB5=2,Prüfungsliste!AE5&gt;0,IF(Prüfungsliste!AB5=3,AND(Prüfungsliste!AF5&lt;&gt;"",Prüfungsliste!AG5&lt;&gt;""),FALSE)))),FALSE)</f>
        <v>0</v>
      </c>
      <c r="I5" t="b">
        <f>IF(Prüfungsliste!AB5=2,TRUE,AND(NOT(M5),Prüfungsliste!AD5&gt;=F5))</f>
        <v>1</v>
      </c>
      <c r="J5" t="b">
        <f>IF(Prüfungsliste!AB5=1,I5,IF(Prüfungsliste!AB5=2,Prüfungsliste!AE5+Prüfungsliste!AD5&gt;=F5,IF(Prüfungsliste!AB5=3,IF(I5,1,0)+IF(Prüfungsliste!AF5="B",1,0)+IF(Prüfungsliste!AG5="B",1,0)&gt;=2,FALSE)))</f>
        <v>0</v>
      </c>
      <c r="K5" t="b">
        <f>IF(OR(Prüfungsliste!AB5=1,Prüfungsliste!AB5=3),COUNTIF(Prüfungsliste!H5:W5,1)&gt;=1,FALSE)</f>
        <v>0</v>
      </c>
      <c r="L5" t="b">
        <f>IF(AND(Prüfungsliste!G5="5. Dan",Prüfungsliste!T5&lt;&gt;""),OR(AND(Prüfungsliste!T5&lt;=2,OR(Prüfungsliste!AF5="NB",Prüfungsliste!AG5="NB")),AND(Prüfungsliste!AF5="NB",Prüfungsliste!AG5="NB")),FALSE)</f>
        <v>0</v>
      </c>
      <c r="M5" t="b">
        <f>OR(ZE!K5,ZE!L5)</f>
        <v>0</v>
      </c>
    </row>
    <row r="6" spans="1:13" ht="12.75">
      <c r="A6" s="11" t="b">
        <f>AND(Prüfungsliste!D6&lt;&gt;"",Prüfungsliste!D6&gt;Kinderprüfungsgrenze)</f>
        <v>0</v>
      </c>
      <c r="B6" s="12">
        <f>IF(Prüfungsliste!$F6&lt;&gt;"",VLOOKUP(Prüfungsliste!$F6,nstGrad,IF(A6,3,2),FALSE),"")</f>
      </c>
      <c r="C6" t="b">
        <f>IF(Prüfungsliste!G6&lt;&gt;"",OR(VLOOKUP(Prüfungsliste!G6,nst,3,FALSE)="",VLOOKUP(Prüfungsliste!G6,nst,3,FALSE)&gt;=DATE(YEAR(Prüfungsliste!D6),MONTH(Prüfungsliste!D6),DAY(Prüfungsliste!D6)-C$2)),TRUE)</f>
        <v>1</v>
      </c>
      <c r="D6">
        <f t="shared" si="0"/>
      </c>
      <c r="E6" t="b">
        <f>IF(Prüfungsliste!G6&lt;&gt;"",OR(VLOOKUP(Prüfungsliste!G6,nst,5,FALSE)="",VLOOKUP(Prüfungsliste!G6,nst,5,FALSE)&gt;=DATE(YEAR(Prüfungsliste!E6),MONTH(Prüfungsliste!E6),DAY(Prüfungsliste!E6)-D6)),TRUE)</f>
        <v>1</v>
      </c>
      <c r="F6">
        <f>IF(Prüfungsliste!G6&lt;&gt;"",IF(Prüfungsliste!AB6=2,VLOOKUP(Prüfungsliste!G6,nst,28,FALSE)*2,VLOOKUP(Prüfungsliste!G6,nst,28,FALSE)),"")</f>
      </c>
      <c r="G6" t="b">
        <f>IF(Prüfungsliste!G6&lt;&gt;"",OR(VLOOKUP(Prüfungsliste!$G6,nst,26,FALSE)=COUNT(Prüfungsliste!H6:Prüfungsliste!W6),ZE!M6),FALSE)</f>
        <v>0</v>
      </c>
      <c r="H6" t="b">
        <f>IF(Prüfungsliste!G6&lt;&gt;"",AND(G6,IF(Prüfungsliste!AB6=1,TRUE,IF(Prüfungsliste!AB6=2,Prüfungsliste!AE6&gt;0,IF(Prüfungsliste!AB6=3,AND(Prüfungsliste!AF6&lt;&gt;"",Prüfungsliste!AG6&lt;&gt;""),FALSE)))),FALSE)</f>
        <v>0</v>
      </c>
      <c r="I6" t="b">
        <f>IF(Prüfungsliste!AB6=2,TRUE,AND(NOT(M6),Prüfungsliste!AD6&gt;=F6))</f>
        <v>1</v>
      </c>
      <c r="J6" t="b">
        <f>IF(Prüfungsliste!AB6=1,I6,IF(Prüfungsliste!AB6=2,Prüfungsliste!AE6+Prüfungsliste!AD6&gt;=F6,IF(Prüfungsliste!AB6=3,IF(I6,1,0)+IF(Prüfungsliste!AF6="B",1,0)+IF(Prüfungsliste!AG6="B",1,0)&gt;=2,FALSE)))</f>
        <v>0</v>
      </c>
      <c r="K6" t="b">
        <f>IF(OR(Prüfungsliste!AB6=1,Prüfungsliste!AB6=3),COUNTIF(Prüfungsliste!H6:W6,1)&gt;=1,FALSE)</f>
        <v>0</v>
      </c>
      <c r="L6" t="b">
        <f>IF(AND(Prüfungsliste!G6="5. Dan",Prüfungsliste!T6&lt;&gt;""),OR(AND(Prüfungsliste!T6&lt;=2,OR(Prüfungsliste!AF6="NB",Prüfungsliste!AG6="NB")),AND(Prüfungsliste!AF6="NB",Prüfungsliste!AG6="NB")),FALSE)</f>
        <v>0</v>
      </c>
      <c r="M6" t="b">
        <f>OR(ZE!K6,ZE!L6)</f>
        <v>0</v>
      </c>
    </row>
    <row r="7" spans="1:13" ht="12.75">
      <c r="A7" s="11" t="b">
        <f>AND(Prüfungsliste!D7&lt;&gt;"",Prüfungsliste!D7&gt;Kinderprüfungsgrenze)</f>
        <v>0</v>
      </c>
      <c r="B7" s="12">
        <f>IF(Prüfungsliste!$F7&lt;&gt;"",VLOOKUP(Prüfungsliste!$F7,nstGrad,IF(A7,3,2),FALSE),"")</f>
      </c>
      <c r="C7" t="b">
        <f>IF(Prüfungsliste!G7&lt;&gt;"",OR(VLOOKUP(Prüfungsliste!G7,nst,3,FALSE)="",VLOOKUP(Prüfungsliste!G7,nst,3,FALSE)&gt;=DATE(YEAR(Prüfungsliste!D7),MONTH(Prüfungsliste!D7),DAY(Prüfungsliste!D7)-C$2)),TRUE)</f>
        <v>1</v>
      </c>
      <c r="D7">
        <f t="shared" si="0"/>
      </c>
      <c r="E7" t="b">
        <f>IF(Prüfungsliste!G7&lt;&gt;"",OR(VLOOKUP(Prüfungsliste!G7,nst,5,FALSE)="",VLOOKUP(Prüfungsliste!G7,nst,5,FALSE)&gt;=DATE(YEAR(Prüfungsliste!E7),MONTH(Prüfungsliste!E7),DAY(Prüfungsliste!E7)-D7)),TRUE)</f>
        <v>1</v>
      </c>
      <c r="F7">
        <f>IF(Prüfungsliste!G7&lt;&gt;"",IF(Prüfungsliste!AB7=2,VLOOKUP(Prüfungsliste!G7,nst,28,FALSE)*2,VLOOKUP(Prüfungsliste!G7,nst,28,FALSE)),"")</f>
      </c>
      <c r="G7" t="b">
        <f>IF(Prüfungsliste!G7&lt;&gt;"",OR(VLOOKUP(Prüfungsliste!$G7,nst,26,FALSE)=COUNT(Prüfungsliste!H7:Prüfungsliste!W7),ZE!M7),FALSE)</f>
        <v>0</v>
      </c>
      <c r="H7" t="b">
        <f>IF(Prüfungsliste!G7&lt;&gt;"",AND(G7,IF(Prüfungsliste!AB7=1,TRUE,IF(Prüfungsliste!AB7=2,Prüfungsliste!AE7&gt;0,IF(Prüfungsliste!AB7=3,AND(Prüfungsliste!AF7&lt;&gt;"",Prüfungsliste!AG7&lt;&gt;""),FALSE)))),FALSE)</f>
        <v>0</v>
      </c>
      <c r="I7" t="b">
        <f>IF(Prüfungsliste!AB7=2,TRUE,AND(NOT(M7),Prüfungsliste!AD7&gt;=F7))</f>
        <v>1</v>
      </c>
      <c r="J7" t="b">
        <f>IF(Prüfungsliste!AB7=1,I7,IF(Prüfungsliste!AB7=2,Prüfungsliste!AE7+Prüfungsliste!AD7&gt;=F7,IF(Prüfungsliste!AB7=3,IF(I7,1,0)+IF(Prüfungsliste!AF7="B",1,0)+IF(Prüfungsliste!AG7="B",1,0)&gt;=2,FALSE)))</f>
        <v>0</v>
      </c>
      <c r="K7" t="b">
        <f>IF(OR(Prüfungsliste!AB7=1,Prüfungsliste!AB7=3),COUNTIF(Prüfungsliste!H7:W7,1)&gt;=1,FALSE)</f>
        <v>0</v>
      </c>
      <c r="L7" t="b">
        <f>IF(AND(Prüfungsliste!G7="5. Dan",Prüfungsliste!T7&lt;&gt;""),OR(AND(Prüfungsliste!T7&lt;=2,OR(Prüfungsliste!AF7="NB",Prüfungsliste!AG7="NB")),AND(Prüfungsliste!AF7="NB",Prüfungsliste!AG7="NB")),FALSE)</f>
        <v>0</v>
      </c>
      <c r="M7" t="b">
        <f>OR(ZE!K7,ZE!L7)</f>
        <v>0</v>
      </c>
    </row>
    <row r="8" spans="1:13" ht="12.75">
      <c r="A8" s="11" t="b">
        <f>AND(Prüfungsliste!D8&lt;&gt;"",Prüfungsliste!D8&gt;Kinderprüfungsgrenze)</f>
        <v>0</v>
      </c>
      <c r="B8" s="12">
        <f>IF(Prüfungsliste!$F8&lt;&gt;"",VLOOKUP(Prüfungsliste!$F8,nstGrad,IF(A8,3,2),FALSE),"")</f>
      </c>
      <c r="C8" t="b">
        <f>IF(Prüfungsliste!G8&lt;&gt;"",OR(VLOOKUP(Prüfungsliste!G8,nst,3,FALSE)="",VLOOKUP(Prüfungsliste!G8,nst,3,FALSE)&gt;=DATE(YEAR(Prüfungsliste!D8),MONTH(Prüfungsliste!D8),DAY(Prüfungsliste!D8)-C$2)),TRUE)</f>
        <v>1</v>
      </c>
      <c r="D8">
        <f t="shared" si="0"/>
      </c>
      <c r="E8" t="b">
        <f>IF(Prüfungsliste!G8&lt;&gt;"",OR(VLOOKUP(Prüfungsliste!G8,nst,5,FALSE)="",VLOOKUP(Prüfungsliste!G8,nst,5,FALSE)&gt;=DATE(YEAR(Prüfungsliste!E8),MONTH(Prüfungsliste!E8),DAY(Prüfungsliste!E8)-D8)),TRUE)</f>
        <v>1</v>
      </c>
      <c r="F8">
        <f>IF(Prüfungsliste!G8&lt;&gt;"",IF(Prüfungsliste!AB8=2,VLOOKUP(Prüfungsliste!G8,nst,28,FALSE)*2,VLOOKUP(Prüfungsliste!G8,nst,28,FALSE)),"")</f>
      </c>
      <c r="G8" t="b">
        <f>IF(Prüfungsliste!G8&lt;&gt;"",OR(VLOOKUP(Prüfungsliste!$G8,nst,26,FALSE)=COUNT(Prüfungsliste!H8:Prüfungsliste!W8),ZE!M8),FALSE)</f>
        <v>0</v>
      </c>
      <c r="H8" t="b">
        <f>IF(Prüfungsliste!G8&lt;&gt;"",AND(G8,IF(Prüfungsliste!AB8=1,TRUE,IF(Prüfungsliste!AB8=2,Prüfungsliste!AE8&gt;0,IF(Prüfungsliste!AB8=3,AND(Prüfungsliste!AF8&lt;&gt;"",Prüfungsliste!AG8&lt;&gt;""),FALSE)))),FALSE)</f>
        <v>0</v>
      </c>
      <c r="I8" t="b">
        <f>IF(Prüfungsliste!AB8=2,TRUE,AND(NOT(M8),Prüfungsliste!AD8&gt;=F8))</f>
        <v>1</v>
      </c>
      <c r="J8" t="b">
        <f>IF(Prüfungsliste!AB8=1,I8,IF(Prüfungsliste!AB8=2,Prüfungsliste!AE8+Prüfungsliste!AD8&gt;=F8,IF(Prüfungsliste!AB8=3,IF(I8,1,0)+IF(Prüfungsliste!AF8="B",1,0)+IF(Prüfungsliste!AG8="B",1,0)&gt;=2,FALSE)))</f>
        <v>0</v>
      </c>
      <c r="K8" t="b">
        <f>IF(OR(Prüfungsliste!AB8=1,Prüfungsliste!AB8=3),COUNTIF(Prüfungsliste!H8:W8,1)&gt;=1,FALSE)</f>
        <v>0</v>
      </c>
      <c r="L8" t="b">
        <f>IF(AND(Prüfungsliste!G8="5. Dan",Prüfungsliste!T8&lt;&gt;""),OR(AND(Prüfungsliste!T8&lt;=2,OR(Prüfungsliste!AF8="NB",Prüfungsliste!AG8="NB")),AND(Prüfungsliste!AF8="NB",Prüfungsliste!AG8="NB")),FALSE)</f>
        <v>0</v>
      </c>
      <c r="M8" t="b">
        <f>OR(ZE!K8,ZE!L8)</f>
        <v>0</v>
      </c>
    </row>
    <row r="9" spans="1:13" ht="12.75">
      <c r="A9" s="11" t="b">
        <f>AND(Prüfungsliste!D9&lt;&gt;"",Prüfungsliste!D9&gt;Kinderprüfungsgrenze)</f>
        <v>0</v>
      </c>
      <c r="B9" s="12">
        <f>IF(Prüfungsliste!$F9&lt;&gt;"",VLOOKUP(Prüfungsliste!$F9,nstGrad,IF(A9,3,2),FALSE),"")</f>
      </c>
      <c r="C9" t="b">
        <f>IF(Prüfungsliste!G9&lt;&gt;"",OR(VLOOKUP(Prüfungsliste!G9,nst,3,FALSE)="",VLOOKUP(Prüfungsliste!G9,nst,3,FALSE)&gt;=DATE(YEAR(Prüfungsliste!D9),MONTH(Prüfungsliste!D9),DAY(Prüfungsliste!D9)-C$2)),TRUE)</f>
        <v>1</v>
      </c>
      <c r="D9">
        <f t="shared" si="0"/>
      </c>
      <c r="E9" t="b">
        <f>IF(Prüfungsliste!G9&lt;&gt;"",OR(VLOOKUP(Prüfungsliste!G9,nst,5,FALSE)="",VLOOKUP(Prüfungsliste!G9,nst,5,FALSE)&gt;=DATE(YEAR(Prüfungsliste!E9),MONTH(Prüfungsliste!E9),DAY(Prüfungsliste!E9)-D9)),TRUE)</f>
        <v>1</v>
      </c>
      <c r="F9">
        <f>IF(Prüfungsliste!G9&lt;&gt;"",IF(Prüfungsliste!AB9=2,VLOOKUP(Prüfungsliste!G9,nst,28,FALSE)*2,VLOOKUP(Prüfungsliste!G9,nst,28,FALSE)),"")</f>
      </c>
      <c r="G9" t="b">
        <f>IF(Prüfungsliste!G9&lt;&gt;"",OR(VLOOKUP(Prüfungsliste!$G9,nst,26,FALSE)=COUNT(Prüfungsliste!H9:Prüfungsliste!W9),ZE!M9),FALSE)</f>
        <v>0</v>
      </c>
      <c r="H9" t="b">
        <f>IF(Prüfungsliste!G9&lt;&gt;"",AND(G9,IF(Prüfungsliste!AB9=1,TRUE,IF(Prüfungsliste!AB9=2,Prüfungsliste!AE9&gt;0,IF(Prüfungsliste!AB9=3,AND(Prüfungsliste!AF9&lt;&gt;"",Prüfungsliste!AG9&lt;&gt;""),FALSE)))),FALSE)</f>
        <v>0</v>
      </c>
      <c r="I9" t="b">
        <f>IF(Prüfungsliste!AB9=2,TRUE,AND(NOT(M9),Prüfungsliste!AD9&gt;=F9))</f>
        <v>1</v>
      </c>
      <c r="J9" t="b">
        <f>IF(Prüfungsliste!AB9=1,I9,IF(Prüfungsliste!AB9=2,Prüfungsliste!AE9+Prüfungsliste!AD9&gt;=F9,IF(Prüfungsliste!AB9=3,IF(I9,1,0)+IF(Prüfungsliste!AF9="B",1,0)+IF(Prüfungsliste!AG9="B",1,0)&gt;=2,FALSE)))</f>
        <v>0</v>
      </c>
      <c r="K9" t="b">
        <f>IF(OR(Prüfungsliste!AB9=1,Prüfungsliste!AB9=3),COUNTIF(Prüfungsliste!H9:W9,1)&gt;=1,FALSE)</f>
        <v>0</v>
      </c>
      <c r="L9" t="b">
        <f>IF(AND(Prüfungsliste!G9="5. Dan",Prüfungsliste!T9&lt;&gt;""),OR(AND(Prüfungsliste!T9&lt;=2,OR(Prüfungsliste!AF9="NB",Prüfungsliste!AG9="NB")),AND(Prüfungsliste!AF9="NB",Prüfungsliste!AG9="NB")),FALSE)</f>
        <v>0</v>
      </c>
      <c r="M9" t="b">
        <f>OR(ZE!K9,ZE!L9)</f>
        <v>0</v>
      </c>
    </row>
    <row r="10" spans="1:13" ht="12.75">
      <c r="A10" s="11" t="b">
        <f>AND(Prüfungsliste!D10&lt;&gt;"",Prüfungsliste!D10&gt;Kinderprüfungsgrenze)</f>
        <v>0</v>
      </c>
      <c r="B10" s="12">
        <f>IF(Prüfungsliste!$F10&lt;&gt;"",VLOOKUP(Prüfungsliste!$F10,nstGrad,IF(A10,3,2),FALSE),"")</f>
      </c>
      <c r="C10" t="b">
        <f>IF(Prüfungsliste!G10&lt;&gt;"",OR(VLOOKUP(Prüfungsliste!G10,nst,3,FALSE)="",VLOOKUP(Prüfungsliste!G10,nst,3,FALSE)&gt;=DATE(YEAR(Prüfungsliste!D10),MONTH(Prüfungsliste!D10),DAY(Prüfungsliste!D10)-C$2)),TRUE)</f>
        <v>1</v>
      </c>
      <c r="D10">
        <f t="shared" si="0"/>
      </c>
      <c r="E10" t="b">
        <f>IF(Prüfungsliste!G10&lt;&gt;"",OR(VLOOKUP(Prüfungsliste!G10,nst,5,FALSE)="",VLOOKUP(Prüfungsliste!G10,nst,5,FALSE)&gt;=DATE(YEAR(Prüfungsliste!E10),MONTH(Prüfungsliste!E10),DAY(Prüfungsliste!E10)-D10)),TRUE)</f>
        <v>1</v>
      </c>
      <c r="F10">
        <f>IF(Prüfungsliste!G10&lt;&gt;"",IF(Prüfungsliste!AB10=2,VLOOKUP(Prüfungsliste!G10,nst,28,FALSE)*2,VLOOKUP(Prüfungsliste!G10,nst,28,FALSE)),"")</f>
      </c>
      <c r="G10" t="b">
        <f>IF(Prüfungsliste!G10&lt;&gt;"",OR(VLOOKUP(Prüfungsliste!$G10,nst,26,FALSE)=COUNT(Prüfungsliste!H10:Prüfungsliste!W10),ZE!M10),FALSE)</f>
        <v>0</v>
      </c>
      <c r="H10" t="b">
        <f>IF(Prüfungsliste!G10&lt;&gt;"",AND(G10,IF(Prüfungsliste!AB10=1,TRUE,IF(Prüfungsliste!AB10=2,Prüfungsliste!AE10&gt;0,IF(Prüfungsliste!AB10=3,AND(Prüfungsliste!AF10&lt;&gt;"",Prüfungsliste!AG10&lt;&gt;""),FALSE)))),FALSE)</f>
        <v>0</v>
      </c>
      <c r="I10" t="b">
        <f>IF(Prüfungsliste!AB10=2,TRUE,AND(NOT(M10),Prüfungsliste!AD10&gt;=F10))</f>
        <v>1</v>
      </c>
      <c r="J10" t="b">
        <f>IF(Prüfungsliste!AB10=1,I10,IF(Prüfungsliste!AB10=2,Prüfungsliste!AE10+Prüfungsliste!AD10&gt;=F10,IF(Prüfungsliste!AB10=3,IF(I10,1,0)+IF(Prüfungsliste!AF10="B",1,0)+IF(Prüfungsliste!AG10="B",1,0)&gt;=2,FALSE)))</f>
        <v>0</v>
      </c>
      <c r="K10" t="b">
        <f>IF(OR(Prüfungsliste!AB10=1,Prüfungsliste!AB10=3),COUNTIF(Prüfungsliste!H10:W10,1)&gt;=1,FALSE)</f>
        <v>0</v>
      </c>
      <c r="L10" t="b">
        <f>IF(AND(Prüfungsliste!G10="5. Dan",Prüfungsliste!T10&lt;&gt;""),OR(AND(Prüfungsliste!T10&lt;=2,OR(Prüfungsliste!AF10="NB",Prüfungsliste!AG10="NB")),AND(Prüfungsliste!AF10="NB",Prüfungsliste!AG10="NB")),FALSE)</f>
        <v>0</v>
      </c>
      <c r="M10" t="b">
        <f>OR(ZE!K10,ZE!L10)</f>
        <v>0</v>
      </c>
    </row>
    <row r="11" spans="1:13" ht="12.75">
      <c r="A11" s="11" t="b">
        <f>AND(Prüfungsliste!D11&lt;&gt;"",Prüfungsliste!D11&gt;Kinderprüfungsgrenze)</f>
        <v>0</v>
      </c>
      <c r="B11" s="12">
        <f>IF(Prüfungsliste!$F11&lt;&gt;"",VLOOKUP(Prüfungsliste!$F11,nstGrad,IF(A11,3,2),FALSE),"")</f>
      </c>
      <c r="C11" t="b">
        <f>IF(Prüfungsliste!G11&lt;&gt;"",OR(VLOOKUP(Prüfungsliste!G11,nst,3,FALSE)="",VLOOKUP(Prüfungsliste!G11,nst,3,FALSE)&gt;=DATE(YEAR(Prüfungsliste!D11),MONTH(Prüfungsliste!D11),DAY(Prüfungsliste!D11)-C$2)),TRUE)</f>
        <v>1</v>
      </c>
      <c r="D11">
        <f t="shared" si="0"/>
      </c>
      <c r="E11" t="b">
        <f>IF(Prüfungsliste!G11&lt;&gt;"",OR(VLOOKUP(Prüfungsliste!G11,nst,5,FALSE)="",VLOOKUP(Prüfungsliste!G11,nst,5,FALSE)&gt;=DATE(YEAR(Prüfungsliste!E11),MONTH(Prüfungsliste!E11),DAY(Prüfungsliste!E11)-D11)),TRUE)</f>
        <v>1</v>
      </c>
      <c r="F11">
        <f>IF(Prüfungsliste!G11&lt;&gt;"",IF(Prüfungsliste!AB11=2,VLOOKUP(Prüfungsliste!G11,nst,28,FALSE)*2,VLOOKUP(Prüfungsliste!G11,nst,28,FALSE)),"")</f>
      </c>
      <c r="G11" t="b">
        <f>IF(Prüfungsliste!G11&lt;&gt;"",OR(VLOOKUP(Prüfungsliste!$G11,nst,26,FALSE)=COUNT(Prüfungsliste!H11:Prüfungsliste!W11),ZE!M11),FALSE)</f>
        <v>0</v>
      </c>
      <c r="H11" t="b">
        <f>IF(Prüfungsliste!G11&lt;&gt;"",AND(G11,IF(Prüfungsliste!AB11=1,TRUE,IF(Prüfungsliste!AB11=2,Prüfungsliste!AE11&gt;0,IF(Prüfungsliste!AB11=3,AND(Prüfungsliste!AF11&lt;&gt;"",Prüfungsliste!AG11&lt;&gt;""),FALSE)))),FALSE)</f>
        <v>0</v>
      </c>
      <c r="I11" t="b">
        <f>IF(Prüfungsliste!AB11=2,TRUE,AND(NOT(M11),Prüfungsliste!AD11&gt;=F11))</f>
        <v>1</v>
      </c>
      <c r="J11" t="b">
        <f>IF(Prüfungsliste!AB11=1,I11,IF(Prüfungsliste!AB11=2,Prüfungsliste!AE11+Prüfungsliste!AD11&gt;=F11,IF(Prüfungsliste!AB11=3,IF(I11,1,0)+IF(Prüfungsliste!AF11="B",1,0)+IF(Prüfungsliste!AG11="B",1,0)&gt;=2,FALSE)))</f>
        <v>0</v>
      </c>
      <c r="K11" t="b">
        <f>IF(OR(Prüfungsliste!AB11=1,Prüfungsliste!AB11=3),COUNTIF(Prüfungsliste!H11:W11,1)&gt;=1,FALSE)</f>
        <v>0</v>
      </c>
      <c r="L11" t="b">
        <f>IF(AND(Prüfungsliste!G11="5. Dan",Prüfungsliste!T11&lt;&gt;""),OR(AND(Prüfungsliste!T11&lt;=2,OR(Prüfungsliste!AF11="NB",Prüfungsliste!AG11="NB")),AND(Prüfungsliste!AF11="NB",Prüfungsliste!AG11="NB")),FALSE)</f>
        <v>0</v>
      </c>
      <c r="M11" t="b">
        <f>OR(ZE!K11,ZE!L11)</f>
        <v>0</v>
      </c>
    </row>
    <row r="12" spans="1:13" ht="12.75">
      <c r="A12" s="11" t="b">
        <f>AND(Prüfungsliste!D12&lt;&gt;"",Prüfungsliste!D12&gt;Kinderprüfungsgrenze)</f>
        <v>0</v>
      </c>
      <c r="B12" s="12">
        <f>IF(Prüfungsliste!$F12&lt;&gt;"",VLOOKUP(Prüfungsliste!$F12,nstGrad,IF(A12,3,2),FALSE),"")</f>
      </c>
      <c r="C12" t="b">
        <f>IF(Prüfungsliste!G12&lt;&gt;"",OR(VLOOKUP(Prüfungsliste!G12,nst,3,FALSE)="",VLOOKUP(Prüfungsliste!G12,nst,3,FALSE)&gt;=DATE(YEAR(Prüfungsliste!D12),MONTH(Prüfungsliste!D12),DAY(Prüfungsliste!D12)-C$2)),TRUE)</f>
        <v>1</v>
      </c>
      <c r="D12">
        <f t="shared" si="0"/>
      </c>
      <c r="E12" t="b">
        <f>IF(Prüfungsliste!G12&lt;&gt;"",OR(VLOOKUP(Prüfungsliste!G12,nst,5,FALSE)="",VLOOKUP(Prüfungsliste!G12,nst,5,FALSE)&gt;=DATE(YEAR(Prüfungsliste!E12),MONTH(Prüfungsliste!E12),DAY(Prüfungsliste!E12)-D12)),TRUE)</f>
        <v>1</v>
      </c>
      <c r="F12">
        <f>IF(Prüfungsliste!G12&lt;&gt;"",IF(Prüfungsliste!AB12=2,VLOOKUP(Prüfungsliste!G12,nst,28,FALSE)*2,VLOOKUP(Prüfungsliste!G12,nst,28,FALSE)),"")</f>
      </c>
      <c r="G12" t="b">
        <f>IF(Prüfungsliste!G12&lt;&gt;"",OR(VLOOKUP(Prüfungsliste!$G12,nst,26,FALSE)=COUNT(Prüfungsliste!H12:Prüfungsliste!W12),ZE!M12),FALSE)</f>
        <v>0</v>
      </c>
      <c r="H12" t="b">
        <f>IF(Prüfungsliste!G12&lt;&gt;"",AND(G12,IF(Prüfungsliste!AB12=1,TRUE,IF(Prüfungsliste!AB12=2,Prüfungsliste!AE12&gt;0,IF(Prüfungsliste!AB12=3,AND(Prüfungsliste!AF12&lt;&gt;"",Prüfungsliste!AG12&lt;&gt;""),FALSE)))),FALSE)</f>
        <v>0</v>
      </c>
      <c r="I12" t="b">
        <f>IF(Prüfungsliste!AB12=2,TRUE,AND(NOT(M12),Prüfungsliste!AD12&gt;=F12))</f>
        <v>1</v>
      </c>
      <c r="J12" t="b">
        <f>IF(Prüfungsliste!AB12=1,I12,IF(Prüfungsliste!AB12=2,Prüfungsliste!AE12+Prüfungsliste!AD12&gt;=F12,IF(Prüfungsliste!AB12=3,IF(I12,1,0)+IF(Prüfungsliste!AF12="B",1,0)+IF(Prüfungsliste!AG12="B",1,0)&gt;=2,FALSE)))</f>
        <v>0</v>
      </c>
      <c r="K12" t="b">
        <f>IF(OR(Prüfungsliste!AB12=1,Prüfungsliste!AB12=3),COUNTIF(Prüfungsliste!H12:W12,1)&gt;=1,FALSE)</f>
        <v>0</v>
      </c>
      <c r="L12" t="b">
        <f>IF(AND(Prüfungsliste!G12="5. Dan",Prüfungsliste!T12&lt;&gt;""),OR(AND(Prüfungsliste!T12&lt;=2,OR(Prüfungsliste!AF12="NB",Prüfungsliste!AG12="NB")),AND(Prüfungsliste!AF12="NB",Prüfungsliste!AG12="NB")),FALSE)</f>
        <v>0</v>
      </c>
      <c r="M12" t="b">
        <f>OR(ZE!K12,ZE!L12)</f>
        <v>0</v>
      </c>
    </row>
    <row r="13" spans="1:13" ht="12.75">
      <c r="A13" s="11" t="b">
        <f>AND(Prüfungsliste!D13&lt;&gt;"",Prüfungsliste!D13&gt;Kinderprüfungsgrenze)</f>
        <v>0</v>
      </c>
      <c r="B13" s="12">
        <f>IF(Prüfungsliste!$F13&lt;&gt;"",VLOOKUP(Prüfungsliste!$F13,nstGrad,IF(A13,3,2),FALSE),"")</f>
      </c>
      <c r="C13" t="b">
        <f>IF(Prüfungsliste!G13&lt;&gt;"",OR(VLOOKUP(Prüfungsliste!G13,nst,3,FALSE)="",VLOOKUP(Prüfungsliste!G13,nst,3,FALSE)&gt;=DATE(YEAR(Prüfungsliste!D13),MONTH(Prüfungsliste!D13),DAY(Prüfungsliste!D13)-C$2)),TRUE)</f>
        <v>1</v>
      </c>
      <c r="D13">
        <f t="shared" si="0"/>
      </c>
      <c r="E13" t="b">
        <f>IF(Prüfungsliste!G13&lt;&gt;"",OR(VLOOKUP(Prüfungsliste!G13,nst,5,FALSE)="",VLOOKUP(Prüfungsliste!G13,nst,5,FALSE)&gt;=DATE(YEAR(Prüfungsliste!E13),MONTH(Prüfungsliste!E13),DAY(Prüfungsliste!E13)-D13)),TRUE)</f>
        <v>1</v>
      </c>
      <c r="F13">
        <f>IF(Prüfungsliste!G13&lt;&gt;"",IF(Prüfungsliste!AB13=2,VLOOKUP(Prüfungsliste!G13,nst,28,FALSE)*2,VLOOKUP(Prüfungsliste!G13,nst,28,FALSE)),"")</f>
      </c>
      <c r="G13" t="b">
        <f>IF(Prüfungsliste!G13&lt;&gt;"",OR(VLOOKUP(Prüfungsliste!$G13,nst,26,FALSE)=COUNT(Prüfungsliste!H13:Prüfungsliste!W13),ZE!M13),FALSE)</f>
        <v>0</v>
      </c>
      <c r="H13" t="b">
        <f>IF(Prüfungsliste!G13&lt;&gt;"",AND(G13,IF(Prüfungsliste!AB13=1,TRUE,IF(Prüfungsliste!AB13=2,Prüfungsliste!AE13&gt;0,IF(Prüfungsliste!AB13=3,AND(Prüfungsliste!AF13&lt;&gt;"",Prüfungsliste!AG13&lt;&gt;""),FALSE)))),FALSE)</f>
        <v>0</v>
      </c>
      <c r="I13" t="b">
        <f>IF(Prüfungsliste!AB13=2,TRUE,AND(NOT(M13),Prüfungsliste!AD13&gt;=F13))</f>
        <v>1</v>
      </c>
      <c r="J13" t="b">
        <f>IF(Prüfungsliste!AB13=1,I13,IF(Prüfungsliste!AB13=2,Prüfungsliste!AE13+Prüfungsliste!AD13&gt;=F13,IF(Prüfungsliste!AB13=3,IF(I13,1,0)+IF(Prüfungsliste!AF13="B",1,0)+IF(Prüfungsliste!AG13="B",1,0)&gt;=2,FALSE)))</f>
        <v>0</v>
      </c>
      <c r="K13" t="b">
        <f>IF(OR(Prüfungsliste!AB13=1,Prüfungsliste!AB13=3),COUNTIF(Prüfungsliste!H13:W13,1)&gt;=1,FALSE)</f>
        <v>0</v>
      </c>
      <c r="L13" t="b">
        <f>IF(AND(Prüfungsliste!G13="5. Dan",Prüfungsliste!T13&lt;&gt;""),OR(AND(Prüfungsliste!T13&lt;=2,OR(Prüfungsliste!AF13="NB",Prüfungsliste!AG13="NB")),AND(Prüfungsliste!AF13="NB",Prüfungsliste!AG13="NB")),FALSE)</f>
        <v>0</v>
      </c>
      <c r="M13" t="b">
        <f>OR(ZE!K13,ZE!L13)</f>
        <v>0</v>
      </c>
    </row>
    <row r="14" spans="1:13" ht="12.75">
      <c r="A14" s="11" t="b">
        <f>AND(Prüfungsliste!D14&lt;&gt;"",Prüfungsliste!D14&gt;Kinderprüfungsgrenze)</f>
        <v>0</v>
      </c>
      <c r="B14" s="12">
        <f>IF(Prüfungsliste!$F14&lt;&gt;"",VLOOKUP(Prüfungsliste!$F14,nstGrad,IF(A14,3,2),FALSE),"")</f>
      </c>
      <c r="C14" t="b">
        <f>IF(Prüfungsliste!G14&lt;&gt;"",OR(VLOOKUP(Prüfungsliste!G14,nst,3,FALSE)="",VLOOKUP(Prüfungsliste!G14,nst,3,FALSE)&gt;=DATE(YEAR(Prüfungsliste!D14),MONTH(Prüfungsliste!D14),DAY(Prüfungsliste!D14)-C$2)),TRUE)</f>
        <v>1</v>
      </c>
      <c r="D14">
        <f t="shared" si="0"/>
      </c>
      <c r="E14" t="b">
        <f>IF(Prüfungsliste!G14&lt;&gt;"",OR(VLOOKUP(Prüfungsliste!G14,nst,5,FALSE)="",VLOOKUP(Prüfungsliste!G14,nst,5,FALSE)&gt;=DATE(YEAR(Prüfungsliste!E14),MONTH(Prüfungsliste!E14),DAY(Prüfungsliste!E14)-D14)),TRUE)</f>
        <v>1</v>
      </c>
      <c r="F14">
        <f>IF(Prüfungsliste!G14&lt;&gt;"",IF(Prüfungsliste!AB14=2,VLOOKUP(Prüfungsliste!G14,nst,28,FALSE)*2,VLOOKUP(Prüfungsliste!G14,nst,28,FALSE)),"")</f>
      </c>
      <c r="G14" t="b">
        <f>IF(Prüfungsliste!G14&lt;&gt;"",OR(VLOOKUP(Prüfungsliste!$G14,nst,26,FALSE)=COUNT(Prüfungsliste!H14:Prüfungsliste!W14),ZE!M14),FALSE)</f>
        <v>0</v>
      </c>
      <c r="H14" t="b">
        <f>IF(Prüfungsliste!G14&lt;&gt;"",AND(G14,IF(Prüfungsliste!AB14=1,TRUE,IF(Prüfungsliste!AB14=2,Prüfungsliste!AE14&gt;0,IF(Prüfungsliste!AB14=3,AND(Prüfungsliste!AF14&lt;&gt;"",Prüfungsliste!AG14&lt;&gt;""),FALSE)))),FALSE)</f>
        <v>0</v>
      </c>
      <c r="I14" t="b">
        <f>IF(Prüfungsliste!AB14=2,TRUE,AND(NOT(M14),Prüfungsliste!AD14&gt;=F14))</f>
        <v>1</v>
      </c>
      <c r="J14" t="b">
        <f>IF(Prüfungsliste!AB14=1,I14,IF(Prüfungsliste!AB14=2,Prüfungsliste!AE14+Prüfungsliste!AD14&gt;=F14,IF(Prüfungsliste!AB14=3,IF(I14,1,0)+IF(Prüfungsliste!AF14="B",1,0)+IF(Prüfungsliste!AG14="B",1,0)&gt;=2,FALSE)))</f>
        <v>0</v>
      </c>
      <c r="K14" t="b">
        <f>IF(OR(Prüfungsliste!AB14=1,Prüfungsliste!AB14=3),COUNTIF(Prüfungsliste!H14:W14,1)&gt;=1,FALSE)</f>
        <v>0</v>
      </c>
      <c r="L14" t="b">
        <f>IF(AND(Prüfungsliste!G14="5. Dan",Prüfungsliste!T14&lt;&gt;""),OR(AND(Prüfungsliste!T14&lt;=2,OR(Prüfungsliste!AF14="NB",Prüfungsliste!AG14="NB")),AND(Prüfungsliste!AF14="NB",Prüfungsliste!AG14="NB")),FALSE)</f>
        <v>0</v>
      </c>
      <c r="M14" t="b">
        <f>OR(ZE!K14,ZE!L14)</f>
        <v>0</v>
      </c>
    </row>
    <row r="15" spans="1:13" ht="12.75">
      <c r="A15" s="11" t="b">
        <f>AND(Prüfungsliste!D15&lt;&gt;"",Prüfungsliste!D15&gt;Kinderprüfungsgrenze)</f>
        <v>0</v>
      </c>
      <c r="B15" s="12">
        <f>IF(Prüfungsliste!$F15&lt;&gt;"",VLOOKUP(Prüfungsliste!$F15,nstGrad,IF(A15,3,2),FALSE),"")</f>
      </c>
      <c r="C15" t="b">
        <f>IF(Prüfungsliste!G15&lt;&gt;"",OR(VLOOKUP(Prüfungsliste!G15,nst,3,FALSE)="",VLOOKUP(Prüfungsliste!G15,nst,3,FALSE)&gt;=DATE(YEAR(Prüfungsliste!D15),MONTH(Prüfungsliste!D15),DAY(Prüfungsliste!D15)-C$2)),TRUE)</f>
        <v>1</v>
      </c>
      <c r="D15">
        <f t="shared" si="0"/>
      </c>
      <c r="E15" t="b">
        <f>IF(Prüfungsliste!G15&lt;&gt;"",OR(VLOOKUP(Prüfungsliste!G15,nst,5,FALSE)="",VLOOKUP(Prüfungsliste!G15,nst,5,FALSE)&gt;=DATE(YEAR(Prüfungsliste!E15),MONTH(Prüfungsliste!E15),DAY(Prüfungsliste!E15)-D15)),TRUE)</f>
        <v>1</v>
      </c>
      <c r="F15">
        <f>IF(Prüfungsliste!G15&lt;&gt;"",IF(Prüfungsliste!AB15=2,VLOOKUP(Prüfungsliste!G15,nst,28,FALSE)*2,VLOOKUP(Prüfungsliste!G15,nst,28,FALSE)),"")</f>
      </c>
      <c r="G15" t="b">
        <f>IF(Prüfungsliste!G15&lt;&gt;"",OR(VLOOKUP(Prüfungsliste!$G15,nst,26,FALSE)=COUNT(Prüfungsliste!H15:Prüfungsliste!W15),ZE!M15),FALSE)</f>
        <v>0</v>
      </c>
      <c r="H15" t="b">
        <f>IF(Prüfungsliste!G15&lt;&gt;"",AND(G15,IF(Prüfungsliste!AB15=1,TRUE,IF(Prüfungsliste!AB15=2,Prüfungsliste!AE15&gt;0,IF(Prüfungsliste!AB15=3,AND(Prüfungsliste!AF15&lt;&gt;"",Prüfungsliste!AG15&lt;&gt;""),FALSE)))),FALSE)</f>
        <v>0</v>
      </c>
      <c r="I15" t="b">
        <f>IF(Prüfungsliste!AB15=2,TRUE,AND(NOT(M15),Prüfungsliste!AD15&gt;=F15))</f>
        <v>1</v>
      </c>
      <c r="J15" t="b">
        <f>IF(Prüfungsliste!AB15=1,I15,IF(Prüfungsliste!AB15=2,Prüfungsliste!AE15+Prüfungsliste!AD15&gt;=F15,IF(Prüfungsliste!AB15=3,IF(I15,1,0)+IF(Prüfungsliste!AF15="B",1,0)+IF(Prüfungsliste!AG15="B",1,0)&gt;=2,FALSE)))</f>
        <v>0</v>
      </c>
      <c r="K15" t="b">
        <f>IF(OR(Prüfungsliste!AB15=1,Prüfungsliste!AB15=3),COUNTIF(Prüfungsliste!H15:W15,1)&gt;=1,FALSE)</f>
        <v>0</v>
      </c>
      <c r="L15" t="b">
        <f>IF(AND(Prüfungsliste!G15="5. Dan",Prüfungsliste!T15&lt;&gt;""),OR(AND(Prüfungsliste!T15&lt;=2,OR(Prüfungsliste!AF15="NB",Prüfungsliste!AG15="NB")),AND(Prüfungsliste!AF15="NB",Prüfungsliste!AG15="NB")),FALSE)</f>
        <v>0</v>
      </c>
      <c r="M15" t="b">
        <f>OR(ZE!K15,ZE!L15)</f>
        <v>0</v>
      </c>
    </row>
    <row r="16" spans="1:13" ht="12.75">
      <c r="A16" s="11" t="b">
        <f>AND(Prüfungsliste!D16&lt;&gt;"",Prüfungsliste!D16&gt;Kinderprüfungsgrenze)</f>
        <v>0</v>
      </c>
      <c r="B16" s="12">
        <f>IF(Prüfungsliste!$F16&lt;&gt;"",VLOOKUP(Prüfungsliste!$F16,nstGrad,IF(A16,3,2),FALSE),"")</f>
      </c>
      <c r="C16" t="b">
        <f>IF(Prüfungsliste!G16&lt;&gt;"",OR(VLOOKUP(Prüfungsliste!G16,nst,3,FALSE)="",VLOOKUP(Prüfungsliste!G16,nst,3,FALSE)&gt;=DATE(YEAR(Prüfungsliste!D16),MONTH(Prüfungsliste!D16),DAY(Prüfungsliste!D16)-C$2)),TRUE)</f>
        <v>1</v>
      </c>
      <c r="D16">
        <f t="shared" si="0"/>
      </c>
      <c r="E16" t="b">
        <f>IF(Prüfungsliste!G16&lt;&gt;"",OR(VLOOKUP(Prüfungsliste!G16,nst,5,FALSE)="",VLOOKUP(Prüfungsliste!G16,nst,5,FALSE)&gt;=DATE(YEAR(Prüfungsliste!E16),MONTH(Prüfungsliste!E16),DAY(Prüfungsliste!E16)-D16)),TRUE)</f>
        <v>1</v>
      </c>
      <c r="F16">
        <f>IF(Prüfungsliste!G16&lt;&gt;"",IF(Prüfungsliste!AB16=2,VLOOKUP(Prüfungsliste!G16,nst,28,FALSE)*2,VLOOKUP(Prüfungsliste!G16,nst,28,FALSE)),"")</f>
      </c>
      <c r="G16" t="b">
        <f>IF(Prüfungsliste!G16&lt;&gt;"",OR(VLOOKUP(Prüfungsliste!$G16,nst,26,FALSE)=COUNT(Prüfungsliste!H16:Prüfungsliste!W16),ZE!M16),FALSE)</f>
        <v>0</v>
      </c>
      <c r="H16" t="b">
        <f>IF(Prüfungsliste!G16&lt;&gt;"",AND(G16,IF(Prüfungsliste!AB16=1,TRUE,IF(Prüfungsliste!AB16=2,Prüfungsliste!AE16&gt;0,IF(Prüfungsliste!AB16=3,AND(Prüfungsliste!AF16&lt;&gt;"",Prüfungsliste!AG16&lt;&gt;""),FALSE)))),FALSE)</f>
        <v>0</v>
      </c>
      <c r="I16" t="b">
        <f>IF(Prüfungsliste!AB16=2,TRUE,AND(NOT(M16),Prüfungsliste!AD16&gt;=F16))</f>
        <v>1</v>
      </c>
      <c r="J16" t="b">
        <f>IF(Prüfungsliste!AB16=1,I16,IF(Prüfungsliste!AB16=2,Prüfungsliste!AE16+Prüfungsliste!AD16&gt;=F16,IF(Prüfungsliste!AB16=3,IF(I16,1,0)+IF(Prüfungsliste!AF16="B",1,0)+IF(Prüfungsliste!AG16="B",1,0)&gt;=2,FALSE)))</f>
        <v>0</v>
      </c>
      <c r="K16" t="b">
        <f>IF(OR(Prüfungsliste!AB16=1,Prüfungsliste!AB16=3),COUNTIF(Prüfungsliste!H16:W16,1)&gt;=1,FALSE)</f>
        <v>0</v>
      </c>
      <c r="L16" t="b">
        <f>IF(AND(Prüfungsliste!G16="5. Dan",Prüfungsliste!T16&lt;&gt;""),OR(AND(Prüfungsliste!T16&lt;=2,OR(Prüfungsliste!AF16="NB",Prüfungsliste!AG16="NB")),AND(Prüfungsliste!AF16="NB",Prüfungsliste!AG16="NB")),FALSE)</f>
        <v>0</v>
      </c>
      <c r="M16" t="b">
        <f>OR(ZE!K16,ZE!L16)</f>
        <v>0</v>
      </c>
    </row>
    <row r="17" spans="1:13" ht="12.75">
      <c r="A17" s="11" t="b">
        <f>AND(Prüfungsliste!D17&lt;&gt;"",Prüfungsliste!D17&gt;Kinderprüfungsgrenze)</f>
        <v>0</v>
      </c>
      <c r="B17" s="12">
        <f>IF(Prüfungsliste!$F17&lt;&gt;"",VLOOKUP(Prüfungsliste!$F17,nstGrad,IF(A17,3,2),FALSE),"")</f>
      </c>
      <c r="C17" t="b">
        <f>IF(Prüfungsliste!G17&lt;&gt;"",OR(VLOOKUP(Prüfungsliste!G17,nst,3,FALSE)="",VLOOKUP(Prüfungsliste!G17,nst,3,FALSE)&gt;=DATE(YEAR(Prüfungsliste!D17),MONTH(Prüfungsliste!D17),DAY(Prüfungsliste!D17)-C$2)),TRUE)</f>
        <v>1</v>
      </c>
      <c r="D17">
        <f t="shared" si="0"/>
      </c>
      <c r="E17" t="b">
        <f>IF(Prüfungsliste!G17&lt;&gt;"",OR(VLOOKUP(Prüfungsliste!G17,nst,5,FALSE)="",VLOOKUP(Prüfungsliste!G17,nst,5,FALSE)&gt;=DATE(YEAR(Prüfungsliste!E17),MONTH(Prüfungsliste!E17),DAY(Prüfungsliste!E17)-D17)),TRUE)</f>
        <v>1</v>
      </c>
      <c r="F17">
        <f>IF(Prüfungsliste!G17&lt;&gt;"",IF(Prüfungsliste!AB17=2,VLOOKUP(Prüfungsliste!G17,nst,28,FALSE)*2,VLOOKUP(Prüfungsliste!G17,nst,28,FALSE)),"")</f>
      </c>
      <c r="G17" t="b">
        <f>IF(Prüfungsliste!G17&lt;&gt;"",OR(VLOOKUP(Prüfungsliste!$G17,nst,26,FALSE)=COUNT(Prüfungsliste!H17:Prüfungsliste!W17),ZE!M17),FALSE)</f>
        <v>0</v>
      </c>
      <c r="H17" t="b">
        <f>IF(Prüfungsliste!G17&lt;&gt;"",AND(G17,IF(Prüfungsliste!AB17=1,TRUE,IF(Prüfungsliste!AB17=2,Prüfungsliste!AE17&gt;0,IF(Prüfungsliste!AB17=3,AND(Prüfungsliste!AF17&lt;&gt;"",Prüfungsliste!AG17&lt;&gt;""),FALSE)))),FALSE)</f>
        <v>0</v>
      </c>
      <c r="I17" t="b">
        <f>IF(Prüfungsliste!AB17=2,TRUE,AND(NOT(M17),Prüfungsliste!AD17&gt;=F17))</f>
        <v>1</v>
      </c>
      <c r="J17" t="b">
        <f>IF(Prüfungsliste!AB17=1,I17,IF(Prüfungsliste!AB17=2,Prüfungsliste!AE17+Prüfungsliste!AD17&gt;=F17,IF(Prüfungsliste!AB17=3,IF(I17,1,0)+IF(Prüfungsliste!AF17="B",1,0)+IF(Prüfungsliste!AG17="B",1,0)&gt;=2,FALSE)))</f>
        <v>0</v>
      </c>
      <c r="K17" t="b">
        <f>IF(OR(Prüfungsliste!AB17=1,Prüfungsliste!AB17=3),COUNTIF(Prüfungsliste!H17:W17,1)&gt;=1,FALSE)</f>
        <v>0</v>
      </c>
      <c r="L17" t="b">
        <f>IF(AND(Prüfungsliste!G17="5. Dan",Prüfungsliste!T17&lt;&gt;""),OR(AND(Prüfungsliste!T17&lt;=2,OR(Prüfungsliste!AF17="NB",Prüfungsliste!AG17="NB")),AND(Prüfungsliste!AF17="NB",Prüfungsliste!AG17="NB")),FALSE)</f>
        <v>0</v>
      </c>
      <c r="M17" t="b">
        <f>OR(ZE!K17,ZE!L17)</f>
        <v>0</v>
      </c>
    </row>
    <row r="18" spans="1:13" ht="12.75">
      <c r="A18" s="11" t="b">
        <f>AND(Prüfungsliste!D18&lt;&gt;"",Prüfungsliste!D18&gt;Kinderprüfungsgrenze)</f>
        <v>0</v>
      </c>
      <c r="B18" s="12">
        <f>IF(Prüfungsliste!$F18&lt;&gt;"",VLOOKUP(Prüfungsliste!$F18,nstGrad,IF(A18,3,2),FALSE),"")</f>
      </c>
      <c r="C18" t="b">
        <f>IF(Prüfungsliste!G18&lt;&gt;"",OR(VLOOKUP(Prüfungsliste!G18,nst,3,FALSE)="",VLOOKUP(Prüfungsliste!G18,nst,3,FALSE)&gt;=DATE(YEAR(Prüfungsliste!D18),MONTH(Prüfungsliste!D18),DAY(Prüfungsliste!D18)-C$2)),TRUE)</f>
        <v>1</v>
      </c>
      <c r="D18">
        <f t="shared" si="0"/>
      </c>
      <c r="E18" t="b">
        <f>IF(Prüfungsliste!G18&lt;&gt;"",OR(VLOOKUP(Prüfungsliste!G18,nst,5,FALSE)="",VLOOKUP(Prüfungsliste!G18,nst,5,FALSE)&gt;=DATE(YEAR(Prüfungsliste!E18),MONTH(Prüfungsliste!E18),DAY(Prüfungsliste!E18)-D18)),TRUE)</f>
        <v>1</v>
      </c>
      <c r="F18">
        <f>IF(Prüfungsliste!G18&lt;&gt;"",IF(Prüfungsliste!AB18=2,VLOOKUP(Prüfungsliste!G18,nst,28,FALSE)*2,VLOOKUP(Prüfungsliste!G18,nst,28,FALSE)),"")</f>
      </c>
      <c r="G18" t="b">
        <f>IF(Prüfungsliste!G18&lt;&gt;"",OR(VLOOKUP(Prüfungsliste!$G18,nst,26,FALSE)=COUNT(Prüfungsliste!H18:Prüfungsliste!W18),ZE!M18),FALSE)</f>
        <v>0</v>
      </c>
      <c r="H18" t="b">
        <f>IF(Prüfungsliste!G18&lt;&gt;"",AND(G18,IF(Prüfungsliste!AB18=1,TRUE,IF(Prüfungsliste!AB18=2,Prüfungsliste!AE18&gt;0,IF(Prüfungsliste!AB18=3,AND(Prüfungsliste!AF18&lt;&gt;"",Prüfungsliste!AG18&lt;&gt;""),FALSE)))),FALSE)</f>
        <v>0</v>
      </c>
      <c r="I18" t="b">
        <f>IF(Prüfungsliste!AB18=2,TRUE,AND(NOT(M18),Prüfungsliste!AD18&gt;=F18))</f>
        <v>1</v>
      </c>
      <c r="J18" t="b">
        <f>IF(Prüfungsliste!AB18=1,I18,IF(Prüfungsliste!AB18=2,Prüfungsliste!AE18+Prüfungsliste!AD18&gt;=F18,IF(Prüfungsliste!AB18=3,IF(I18,1,0)+IF(Prüfungsliste!AF18="B",1,0)+IF(Prüfungsliste!AG18="B",1,0)&gt;=2,FALSE)))</f>
        <v>0</v>
      </c>
      <c r="K18" t="b">
        <f>IF(OR(Prüfungsliste!AB18=1,Prüfungsliste!AB18=3),COUNTIF(Prüfungsliste!H18:W18,1)&gt;=1,FALSE)</f>
        <v>0</v>
      </c>
      <c r="L18" t="b">
        <f>IF(AND(Prüfungsliste!G18="5. Dan",Prüfungsliste!T18&lt;&gt;""),OR(AND(Prüfungsliste!T18&lt;=2,OR(Prüfungsliste!AF18="NB",Prüfungsliste!AG18="NB")),AND(Prüfungsliste!AF18="NB",Prüfungsliste!AG18="NB")),FALSE)</f>
        <v>0</v>
      </c>
      <c r="M18" t="b">
        <f>OR(ZE!K18,ZE!L18)</f>
        <v>0</v>
      </c>
    </row>
    <row r="19" spans="1:13" ht="12.75">
      <c r="A19" s="11" t="b">
        <f>AND(Prüfungsliste!D19&lt;&gt;"",Prüfungsliste!D19&gt;Kinderprüfungsgrenze)</f>
        <v>0</v>
      </c>
      <c r="B19" s="12">
        <f>IF(Prüfungsliste!$F19&lt;&gt;"",VLOOKUP(Prüfungsliste!$F19,nstGrad,IF(A19,3,2),FALSE),"")</f>
      </c>
      <c r="C19" t="b">
        <f>IF(Prüfungsliste!G19&lt;&gt;"",OR(VLOOKUP(Prüfungsliste!G19,nst,3,FALSE)="",VLOOKUP(Prüfungsliste!G19,nst,3,FALSE)&gt;=DATE(YEAR(Prüfungsliste!D19),MONTH(Prüfungsliste!D19),DAY(Prüfungsliste!D19)-C$2)),TRUE)</f>
        <v>1</v>
      </c>
      <c r="D19">
        <f t="shared" si="0"/>
      </c>
      <c r="E19" t="b">
        <f>IF(Prüfungsliste!G19&lt;&gt;"",OR(VLOOKUP(Prüfungsliste!G19,nst,5,FALSE)="",VLOOKUP(Prüfungsliste!G19,nst,5,FALSE)&gt;=DATE(YEAR(Prüfungsliste!E19),MONTH(Prüfungsliste!E19),DAY(Prüfungsliste!E19)-D19)),TRUE)</f>
        <v>1</v>
      </c>
      <c r="F19">
        <f>IF(Prüfungsliste!G19&lt;&gt;"",IF(Prüfungsliste!AB19=2,VLOOKUP(Prüfungsliste!G19,nst,28,FALSE)*2,VLOOKUP(Prüfungsliste!G19,nst,28,FALSE)),"")</f>
      </c>
      <c r="G19" t="b">
        <f>IF(Prüfungsliste!G19&lt;&gt;"",OR(VLOOKUP(Prüfungsliste!$G19,nst,26,FALSE)=COUNT(Prüfungsliste!H19:Prüfungsliste!W19),ZE!M19),FALSE)</f>
        <v>0</v>
      </c>
      <c r="H19" t="b">
        <f>IF(Prüfungsliste!G19&lt;&gt;"",AND(G19,IF(Prüfungsliste!AB19=1,TRUE,IF(Prüfungsliste!AB19=2,Prüfungsliste!AE19&gt;0,IF(Prüfungsliste!AB19=3,AND(Prüfungsliste!AF19&lt;&gt;"",Prüfungsliste!AG19&lt;&gt;""),FALSE)))),FALSE)</f>
        <v>0</v>
      </c>
      <c r="I19" t="b">
        <f>IF(Prüfungsliste!AB19=2,TRUE,AND(NOT(M19),Prüfungsliste!AD19&gt;=F19))</f>
        <v>1</v>
      </c>
      <c r="J19" t="b">
        <f>IF(Prüfungsliste!AB19=1,I19,IF(Prüfungsliste!AB19=2,Prüfungsliste!AE19+Prüfungsliste!AD19&gt;=F19,IF(Prüfungsliste!AB19=3,IF(I19,1,0)+IF(Prüfungsliste!AF19="B",1,0)+IF(Prüfungsliste!AG19="B",1,0)&gt;=2,FALSE)))</f>
        <v>0</v>
      </c>
      <c r="K19" t="b">
        <f>IF(OR(Prüfungsliste!AB19=1,Prüfungsliste!AB19=3),COUNTIF(Prüfungsliste!H19:W19,1)&gt;=1,FALSE)</f>
        <v>0</v>
      </c>
      <c r="L19" t="b">
        <f>IF(AND(Prüfungsliste!G19="5. Dan",Prüfungsliste!T19&lt;&gt;""),OR(AND(Prüfungsliste!T19&lt;=2,OR(Prüfungsliste!AF19="NB",Prüfungsliste!AG19="NB")),AND(Prüfungsliste!AF19="NB",Prüfungsliste!AG19="NB")),FALSE)</f>
        <v>0</v>
      </c>
      <c r="M19" t="b">
        <f>OR(ZE!K19,ZE!L19)</f>
        <v>0</v>
      </c>
    </row>
    <row r="20" spans="1:13" ht="12.75">
      <c r="A20" s="11" t="b">
        <f>AND(Prüfungsliste!D20&lt;&gt;"",Prüfungsliste!D20&gt;Kinderprüfungsgrenze)</f>
        <v>0</v>
      </c>
      <c r="B20" s="12">
        <f>IF(Prüfungsliste!$F20&lt;&gt;"",VLOOKUP(Prüfungsliste!$F20,nstGrad,IF(A20,3,2),FALSE),"")</f>
      </c>
      <c r="C20" t="b">
        <f>IF(Prüfungsliste!G20&lt;&gt;"",OR(VLOOKUP(Prüfungsliste!G20,nst,3,FALSE)="",VLOOKUP(Prüfungsliste!G20,nst,3,FALSE)&gt;=DATE(YEAR(Prüfungsliste!D20),MONTH(Prüfungsliste!D20),DAY(Prüfungsliste!D20)-C$2)),TRUE)</f>
        <v>1</v>
      </c>
      <c r="D20">
        <f t="shared" si="0"/>
      </c>
      <c r="E20" t="b">
        <f>IF(Prüfungsliste!G20&lt;&gt;"",OR(VLOOKUP(Prüfungsliste!G20,nst,5,FALSE)="",VLOOKUP(Prüfungsliste!G20,nst,5,FALSE)&gt;=DATE(YEAR(Prüfungsliste!E20),MONTH(Prüfungsliste!E20),DAY(Prüfungsliste!E20)-D20)),TRUE)</f>
        <v>1</v>
      </c>
      <c r="F20">
        <f>IF(Prüfungsliste!G20&lt;&gt;"",IF(Prüfungsliste!AB20=2,VLOOKUP(Prüfungsliste!G20,nst,28,FALSE)*2,VLOOKUP(Prüfungsliste!G20,nst,28,FALSE)),"")</f>
      </c>
      <c r="G20" t="b">
        <f>IF(Prüfungsliste!G20&lt;&gt;"",OR(VLOOKUP(Prüfungsliste!$G20,nst,26,FALSE)=COUNT(Prüfungsliste!H20:Prüfungsliste!W20),ZE!M20),FALSE)</f>
        <v>0</v>
      </c>
      <c r="H20" t="b">
        <f>IF(Prüfungsliste!G20&lt;&gt;"",AND(G20,IF(Prüfungsliste!AB20=1,TRUE,IF(Prüfungsliste!AB20=2,Prüfungsliste!AE20&gt;0,IF(Prüfungsliste!AB20=3,AND(Prüfungsliste!AF20&lt;&gt;"",Prüfungsliste!AG20&lt;&gt;""),FALSE)))),FALSE)</f>
        <v>0</v>
      </c>
      <c r="I20" t="b">
        <f>IF(Prüfungsliste!AB20=2,TRUE,AND(NOT(M20),Prüfungsliste!AD20&gt;=F20))</f>
        <v>1</v>
      </c>
      <c r="J20" t="b">
        <f>IF(Prüfungsliste!AB20=1,I20,IF(Prüfungsliste!AB20=2,Prüfungsliste!AE20+Prüfungsliste!AD20&gt;=F20,IF(Prüfungsliste!AB20=3,IF(I20,1,0)+IF(Prüfungsliste!AF20="B",1,0)+IF(Prüfungsliste!AG20="B",1,0)&gt;=2,FALSE)))</f>
        <v>0</v>
      </c>
      <c r="K20" t="b">
        <f>IF(OR(Prüfungsliste!AB20=1,Prüfungsliste!AB20=3),COUNTIF(Prüfungsliste!H20:W20,1)&gt;=1,FALSE)</f>
        <v>0</v>
      </c>
      <c r="L20" t="b">
        <f>IF(AND(Prüfungsliste!G20="5. Dan",Prüfungsliste!T20&lt;&gt;""),OR(AND(Prüfungsliste!T20&lt;=2,OR(Prüfungsliste!AF20="NB",Prüfungsliste!AG20="NB")),AND(Prüfungsliste!AF20="NB",Prüfungsliste!AG20="NB")),FALSE)</f>
        <v>0</v>
      </c>
      <c r="M20" t="b">
        <f>OR(ZE!K20,ZE!L20)</f>
        <v>0</v>
      </c>
    </row>
    <row r="21" spans="1:13" ht="12.75">
      <c r="A21" s="11" t="b">
        <f>AND(Prüfungsliste!D21&lt;&gt;"",Prüfungsliste!D21&gt;Kinderprüfungsgrenze)</f>
        <v>0</v>
      </c>
      <c r="B21" s="12">
        <f>IF(Prüfungsliste!$F21&lt;&gt;"",VLOOKUP(Prüfungsliste!$F21,nstGrad,IF(A21,3,2),FALSE),"")</f>
      </c>
      <c r="C21" t="b">
        <f>IF(Prüfungsliste!G21&lt;&gt;"",OR(VLOOKUP(Prüfungsliste!G21,nst,3,FALSE)="",VLOOKUP(Prüfungsliste!G21,nst,3,FALSE)&gt;=DATE(YEAR(Prüfungsliste!D21),MONTH(Prüfungsliste!D21),DAY(Prüfungsliste!D21)-C$2)),TRUE)</f>
        <v>1</v>
      </c>
      <c r="D21">
        <f t="shared" si="0"/>
      </c>
      <c r="E21" t="b">
        <f>IF(Prüfungsliste!G21&lt;&gt;"",OR(VLOOKUP(Prüfungsliste!G21,nst,5,FALSE)="",VLOOKUP(Prüfungsliste!G21,nst,5,FALSE)&gt;=DATE(YEAR(Prüfungsliste!E21),MONTH(Prüfungsliste!E21),DAY(Prüfungsliste!E21)-D21)),TRUE)</f>
        <v>1</v>
      </c>
      <c r="F21">
        <f>IF(Prüfungsliste!G21&lt;&gt;"",IF(Prüfungsliste!AB21=2,VLOOKUP(Prüfungsliste!G21,nst,28,FALSE)*2,VLOOKUP(Prüfungsliste!G21,nst,28,FALSE)),"")</f>
      </c>
      <c r="G21" t="b">
        <f>IF(Prüfungsliste!G21&lt;&gt;"",OR(VLOOKUP(Prüfungsliste!$G21,nst,26,FALSE)=COUNT(Prüfungsliste!H21:Prüfungsliste!W21),ZE!M21),FALSE)</f>
        <v>0</v>
      </c>
      <c r="H21" t="b">
        <f>IF(Prüfungsliste!G21&lt;&gt;"",AND(G21,IF(Prüfungsliste!AB21=1,TRUE,IF(Prüfungsliste!AB21=2,Prüfungsliste!AE21&gt;0,IF(Prüfungsliste!AB21=3,AND(Prüfungsliste!AF21&lt;&gt;"",Prüfungsliste!AG21&lt;&gt;""),FALSE)))),FALSE)</f>
        <v>0</v>
      </c>
      <c r="I21" t="b">
        <f>IF(Prüfungsliste!AB21=2,TRUE,AND(NOT(M21),Prüfungsliste!AD21&gt;=F21))</f>
        <v>1</v>
      </c>
      <c r="J21" t="b">
        <f>IF(Prüfungsliste!AB21=1,I21,IF(Prüfungsliste!AB21=2,Prüfungsliste!AE21+Prüfungsliste!AD21&gt;=F21,IF(Prüfungsliste!AB21=3,IF(I21,1,0)+IF(Prüfungsliste!AF21="B",1,0)+IF(Prüfungsliste!AG21="B",1,0)&gt;=2,FALSE)))</f>
        <v>0</v>
      </c>
      <c r="K21" t="b">
        <f>IF(OR(Prüfungsliste!AB21=1,Prüfungsliste!AB21=3),COUNTIF(Prüfungsliste!H21:W21,1)&gt;=1,FALSE)</f>
        <v>0</v>
      </c>
      <c r="L21" t="b">
        <f>IF(AND(Prüfungsliste!G21="5. Dan",Prüfungsliste!T21&lt;&gt;""),OR(AND(Prüfungsliste!T21&lt;=2,OR(Prüfungsliste!AF21="NB",Prüfungsliste!AG21="NB")),AND(Prüfungsliste!AF21="NB",Prüfungsliste!AG21="NB")),FALSE)</f>
        <v>0</v>
      </c>
      <c r="M21" t="b">
        <f>OR(ZE!K21,ZE!L21)</f>
        <v>0</v>
      </c>
    </row>
    <row r="22" spans="1:13" ht="12.75">
      <c r="A22" s="11" t="b">
        <f>AND(Prüfungsliste!D22&lt;&gt;"",Prüfungsliste!D22&gt;Kinderprüfungsgrenze)</f>
        <v>0</v>
      </c>
      <c r="B22" s="12">
        <f>IF(Prüfungsliste!$F22&lt;&gt;"",VLOOKUP(Prüfungsliste!$F22,nstGrad,IF(A22,3,2),FALSE),"")</f>
      </c>
      <c r="C22" t="b">
        <f>IF(Prüfungsliste!G22&lt;&gt;"",OR(VLOOKUP(Prüfungsliste!G22,nst,3,FALSE)="",VLOOKUP(Prüfungsliste!G22,nst,3,FALSE)&gt;=DATE(YEAR(Prüfungsliste!D22),MONTH(Prüfungsliste!D22),DAY(Prüfungsliste!D22)-C$2)),TRUE)</f>
        <v>1</v>
      </c>
      <c r="D22">
        <f t="shared" si="0"/>
      </c>
      <c r="E22" t="b">
        <f>IF(Prüfungsliste!G22&lt;&gt;"",OR(VLOOKUP(Prüfungsliste!G22,nst,5,FALSE)="",VLOOKUP(Prüfungsliste!G22,nst,5,FALSE)&gt;=DATE(YEAR(Prüfungsliste!E22),MONTH(Prüfungsliste!E22),DAY(Prüfungsliste!E22)-D22)),TRUE)</f>
        <v>1</v>
      </c>
      <c r="F22">
        <f>IF(Prüfungsliste!G22&lt;&gt;"",IF(Prüfungsliste!AB22=2,VLOOKUP(Prüfungsliste!G22,nst,28,FALSE)*2,VLOOKUP(Prüfungsliste!G22,nst,28,FALSE)),"")</f>
      </c>
      <c r="G22" t="b">
        <f>IF(Prüfungsliste!G22&lt;&gt;"",OR(VLOOKUP(Prüfungsliste!$G22,nst,26,FALSE)=COUNT(Prüfungsliste!H22:Prüfungsliste!W22),ZE!M22),FALSE)</f>
        <v>0</v>
      </c>
      <c r="H22" t="b">
        <f>IF(Prüfungsliste!G22&lt;&gt;"",AND(G22,IF(Prüfungsliste!AB22=1,TRUE,IF(Prüfungsliste!AB22=2,Prüfungsliste!AE22&gt;0,IF(Prüfungsliste!AB22=3,AND(Prüfungsliste!AF22&lt;&gt;"",Prüfungsliste!AG22&lt;&gt;""),FALSE)))),FALSE)</f>
        <v>0</v>
      </c>
      <c r="I22" t="b">
        <f>IF(Prüfungsliste!AB22=2,TRUE,AND(NOT(M22),Prüfungsliste!AD22&gt;=F22))</f>
        <v>1</v>
      </c>
      <c r="J22" t="b">
        <f>IF(Prüfungsliste!AB22=1,I22,IF(Prüfungsliste!AB22=2,Prüfungsliste!AE22+Prüfungsliste!AD22&gt;=F22,IF(Prüfungsliste!AB22=3,IF(I22,1,0)+IF(Prüfungsliste!AF22="B",1,0)+IF(Prüfungsliste!AG22="B",1,0)&gt;=2,FALSE)))</f>
        <v>0</v>
      </c>
      <c r="K22" t="b">
        <f>IF(OR(Prüfungsliste!AB22=1,Prüfungsliste!AB22=3),COUNTIF(Prüfungsliste!H22:W22,1)&gt;=1,FALSE)</f>
        <v>0</v>
      </c>
      <c r="L22" t="b">
        <f>IF(AND(Prüfungsliste!G22="5. Dan",Prüfungsliste!T22&lt;&gt;""),OR(AND(Prüfungsliste!T22&lt;=2,OR(Prüfungsliste!AF22="NB",Prüfungsliste!AG22="NB")),AND(Prüfungsliste!AF22="NB",Prüfungsliste!AG22="NB")),FALSE)</f>
        <v>0</v>
      </c>
      <c r="M22" t="b">
        <f>OR(ZE!K22,ZE!L22)</f>
        <v>0</v>
      </c>
    </row>
    <row r="23" spans="1:13" ht="12.75">
      <c r="A23" s="11" t="b">
        <f>AND(Prüfungsliste!D23&lt;&gt;"",Prüfungsliste!D23&gt;Kinderprüfungsgrenze)</f>
        <v>0</v>
      </c>
      <c r="B23" s="12">
        <f>IF(Prüfungsliste!$F23&lt;&gt;"",VLOOKUP(Prüfungsliste!$F23,nstGrad,IF(A23,3,2),FALSE),"")</f>
      </c>
      <c r="C23" t="b">
        <f>IF(Prüfungsliste!G23&lt;&gt;"",OR(VLOOKUP(Prüfungsliste!G23,nst,3,FALSE)="",VLOOKUP(Prüfungsliste!G23,nst,3,FALSE)&gt;=DATE(YEAR(Prüfungsliste!D23),MONTH(Prüfungsliste!D23),DAY(Prüfungsliste!D23)-C$2)),TRUE)</f>
        <v>1</v>
      </c>
      <c r="D23">
        <f t="shared" si="0"/>
      </c>
      <c r="E23" t="b">
        <f>IF(Prüfungsliste!G23&lt;&gt;"",OR(VLOOKUP(Prüfungsliste!G23,nst,5,FALSE)="",VLOOKUP(Prüfungsliste!G23,nst,5,FALSE)&gt;=DATE(YEAR(Prüfungsliste!E23),MONTH(Prüfungsliste!E23),DAY(Prüfungsliste!E23)-D23)),TRUE)</f>
        <v>1</v>
      </c>
      <c r="F23">
        <f>IF(Prüfungsliste!G23&lt;&gt;"",IF(Prüfungsliste!AB23=2,VLOOKUP(Prüfungsliste!G23,nst,28,FALSE)*2,VLOOKUP(Prüfungsliste!G23,nst,28,FALSE)),"")</f>
      </c>
      <c r="G23" t="b">
        <f>IF(Prüfungsliste!G23&lt;&gt;"",OR(VLOOKUP(Prüfungsliste!$G23,nst,26,FALSE)=COUNT(Prüfungsliste!H23:Prüfungsliste!W23),ZE!M23),FALSE)</f>
        <v>0</v>
      </c>
      <c r="H23" t="b">
        <f>IF(Prüfungsliste!G23&lt;&gt;"",AND(G23,IF(Prüfungsliste!AB23=1,TRUE,IF(Prüfungsliste!AB23=2,Prüfungsliste!AE23&gt;0,IF(Prüfungsliste!AB23=3,AND(Prüfungsliste!AF23&lt;&gt;"",Prüfungsliste!AG23&lt;&gt;""),FALSE)))),FALSE)</f>
        <v>0</v>
      </c>
      <c r="I23" t="b">
        <f>IF(Prüfungsliste!AB23=2,TRUE,AND(NOT(M23),Prüfungsliste!AD23&gt;=F23))</f>
        <v>1</v>
      </c>
      <c r="J23" t="b">
        <f>IF(Prüfungsliste!AB23=1,I23,IF(Prüfungsliste!AB23=2,Prüfungsliste!AE23+Prüfungsliste!AD23&gt;=F23,IF(Prüfungsliste!AB23=3,IF(I23,1,0)+IF(Prüfungsliste!AF23="B",1,0)+IF(Prüfungsliste!AG23="B",1,0)&gt;=2,FALSE)))</f>
        <v>0</v>
      </c>
      <c r="K23" t="b">
        <f>IF(OR(Prüfungsliste!AB23=1,Prüfungsliste!AB23=3),COUNTIF(Prüfungsliste!H23:W23,1)&gt;=1,FALSE)</f>
        <v>0</v>
      </c>
      <c r="L23" t="b">
        <f>IF(AND(Prüfungsliste!G23="5. Dan",Prüfungsliste!T23&lt;&gt;""),OR(AND(Prüfungsliste!T23&lt;=2,OR(Prüfungsliste!AF23="NB",Prüfungsliste!AG23="NB")),AND(Prüfungsliste!AF23="NB",Prüfungsliste!AG23="NB")),FALSE)</f>
        <v>0</v>
      </c>
      <c r="M23" t="b">
        <f>OR(ZE!K23,ZE!L23)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DJJV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Prüfungsliste Ju-Jutsu</dc:title>
  <dc:subject>Prüfungsliste Ju-Jutsu</dc:subject>
  <dc:creator>Jens Dykow</dc:creator>
  <cp:keywords>Prüfungsliste, Ju-Jutsu, DJJV</cp:keywords>
  <dc:description/>
  <cp:lastModifiedBy>Jens Dykow</cp:lastModifiedBy>
  <cp:lastPrinted>2023-06-12T17:23:24Z</cp:lastPrinted>
  <dcterms:created xsi:type="dcterms:W3CDTF">1999-05-10T14:48:00Z</dcterms:created>
  <dcterms:modified xsi:type="dcterms:W3CDTF">2023-07-01T17:30:28Z</dcterms:modified>
  <cp:category/>
  <cp:version/>
  <cp:contentType/>
  <cp:contentStatus/>
</cp:coreProperties>
</file>